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ozpo\Documents\ZAKAZKY\18-2024\043_Satny Komin_Matys\Cena 241126\"/>
    </mc:Choice>
  </mc:AlternateContent>
  <xr:revisionPtr revIDLastSave="0" documentId="13_ncr:11_{C11EBEB7-53E2-4B23-A28D-4B225E08B3E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SO 01_1 Pol" sheetId="12" r:id="rId4"/>
    <sheet name="SO 01 SO 01_2 Pol" sheetId="13" r:id="rId5"/>
    <sheet name="SO 01 SO 01_3 Pol" sheetId="14" r:id="rId6"/>
    <sheet name="SO 02 SO 02_1 Pol" sheetId="15" r:id="rId7"/>
    <sheet name="SO 04 SO 04_1 Pol" sheetId="16" r:id="rId8"/>
    <sheet name="VN VN Naklady" sheetId="17" r:id="rId9"/>
  </sheets>
  <externalReferences>
    <externalReference r:id="rId10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SO 01_1 Pol'!$1:$7</definedName>
    <definedName name="_xlnm.Print_Titles" localSheetId="4">'SO 01 SO 01_2 Pol'!$1:$7</definedName>
    <definedName name="_xlnm.Print_Titles" localSheetId="5">'SO 01 SO 01_3 Pol'!$1:$7</definedName>
    <definedName name="_xlnm.Print_Titles" localSheetId="6">'SO 02 SO 02_1 Pol'!$1:$7</definedName>
    <definedName name="_xlnm.Print_Titles" localSheetId="7">'SO 04 SO 04_1 Pol'!$1:$7</definedName>
    <definedName name="_xlnm.Print_Titles" localSheetId="8">'VN VN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SO 01_1 Pol'!$A$1:$Y$59</definedName>
    <definedName name="_xlnm.Print_Area" localSheetId="4">'SO 01 SO 01_2 Pol'!$A$1:$Y$46</definedName>
    <definedName name="_xlnm.Print_Area" localSheetId="5">'SO 01 SO 01_3 Pol'!$A$1:$Y$98</definedName>
    <definedName name="_xlnm.Print_Area" localSheetId="6">'SO 02 SO 02_1 Pol'!$A$1:$Y$157</definedName>
    <definedName name="_xlnm.Print_Area" localSheetId="7">'SO 04 SO 04_1 Pol'!$A$1:$Y$93</definedName>
    <definedName name="_xlnm.Print_Area" localSheetId="1">Stavba!$A$1:$J$81</definedName>
    <definedName name="_xlnm.Print_Area" localSheetId="8">'VN VN Naklady'!$A$1:$Y$32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0" i="1" l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2" i="17"/>
  <c r="BA18" i="17"/>
  <c r="BA13" i="17"/>
  <c r="BA11" i="17"/>
  <c r="O8" i="17"/>
  <c r="G9" i="17"/>
  <c r="I9" i="17"/>
  <c r="I8" i="17" s="1"/>
  <c r="K9" i="17"/>
  <c r="K8" i="17" s="1"/>
  <c r="M9" i="17"/>
  <c r="O9" i="17"/>
  <c r="Q9" i="17"/>
  <c r="Q8" i="17" s="1"/>
  <c r="V9" i="17"/>
  <c r="G12" i="17"/>
  <c r="M12" i="17" s="1"/>
  <c r="I12" i="17"/>
  <c r="K12" i="17"/>
  <c r="O12" i="17"/>
  <c r="Q12" i="17"/>
  <c r="V12" i="17"/>
  <c r="V8" i="17" s="1"/>
  <c r="G14" i="17"/>
  <c r="I14" i="17"/>
  <c r="K14" i="17"/>
  <c r="M14" i="17"/>
  <c r="O14" i="17"/>
  <c r="Q14" i="17"/>
  <c r="V14" i="17"/>
  <c r="G17" i="17"/>
  <c r="M17" i="17" s="1"/>
  <c r="I17" i="17"/>
  <c r="K17" i="17"/>
  <c r="O17" i="17"/>
  <c r="Q17" i="17"/>
  <c r="V17" i="17"/>
  <c r="G19" i="17"/>
  <c r="M19" i="17" s="1"/>
  <c r="I19" i="17"/>
  <c r="K19" i="17"/>
  <c r="O19" i="17"/>
  <c r="Q19" i="17"/>
  <c r="V19" i="17"/>
  <c r="AE22" i="17"/>
  <c r="G83" i="16"/>
  <c r="G9" i="16"/>
  <c r="M9" i="16" s="1"/>
  <c r="I9" i="16"/>
  <c r="I8" i="16" s="1"/>
  <c r="K9" i="16"/>
  <c r="K8" i="16" s="1"/>
  <c r="O9" i="16"/>
  <c r="O8" i="16" s="1"/>
  <c r="Q9" i="16"/>
  <c r="Q8" i="16" s="1"/>
  <c r="V9" i="16"/>
  <c r="G11" i="16"/>
  <c r="M11" i="16" s="1"/>
  <c r="I11" i="16"/>
  <c r="K11" i="16"/>
  <c r="O11" i="16"/>
  <c r="Q11" i="16"/>
  <c r="V11" i="16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6" i="16"/>
  <c r="I16" i="16"/>
  <c r="K16" i="16"/>
  <c r="M16" i="16"/>
  <c r="O16" i="16"/>
  <c r="Q16" i="16"/>
  <c r="V16" i="16"/>
  <c r="G19" i="16"/>
  <c r="M19" i="16" s="1"/>
  <c r="I19" i="16"/>
  <c r="K19" i="16"/>
  <c r="O19" i="16"/>
  <c r="Q19" i="16"/>
  <c r="V19" i="16"/>
  <c r="V8" i="16" s="1"/>
  <c r="G20" i="16"/>
  <c r="I20" i="16"/>
  <c r="K20" i="16"/>
  <c r="M20" i="16"/>
  <c r="O20" i="16"/>
  <c r="Q20" i="16"/>
  <c r="V20" i="16"/>
  <c r="G21" i="16"/>
  <c r="G8" i="16" s="1"/>
  <c r="I21" i="16"/>
  <c r="K21" i="16"/>
  <c r="O21" i="16"/>
  <c r="Q21" i="16"/>
  <c r="V21" i="16"/>
  <c r="G23" i="16"/>
  <c r="M23" i="16" s="1"/>
  <c r="I23" i="16"/>
  <c r="K23" i="16"/>
  <c r="O23" i="16"/>
  <c r="Q23" i="16"/>
  <c r="V23" i="16"/>
  <c r="G25" i="16"/>
  <c r="G26" i="16"/>
  <c r="I26" i="16"/>
  <c r="I25" i="16" s="1"/>
  <c r="K26" i="16"/>
  <c r="M26" i="16"/>
  <c r="M25" i="16" s="1"/>
  <c r="O26" i="16"/>
  <c r="O25" i="16" s="1"/>
  <c r="Q26" i="16"/>
  <c r="V26" i="16"/>
  <c r="V25" i="16" s="1"/>
  <c r="G28" i="16"/>
  <c r="I28" i="16"/>
  <c r="K28" i="16"/>
  <c r="K25" i="16" s="1"/>
  <c r="M28" i="16"/>
  <c r="O28" i="16"/>
  <c r="Q28" i="16"/>
  <c r="Q25" i="16" s="1"/>
  <c r="V28" i="16"/>
  <c r="G30" i="16"/>
  <c r="I30" i="16"/>
  <c r="K30" i="16"/>
  <c r="M30" i="16"/>
  <c r="O30" i="16"/>
  <c r="Q30" i="16"/>
  <c r="V30" i="16"/>
  <c r="O31" i="16"/>
  <c r="G32" i="16"/>
  <c r="I32" i="16"/>
  <c r="I31" i="16" s="1"/>
  <c r="K32" i="16"/>
  <c r="K31" i="16" s="1"/>
  <c r="M32" i="16"/>
  <c r="O32" i="16"/>
  <c r="Q32" i="16"/>
  <c r="Q31" i="16" s="1"/>
  <c r="V32" i="16"/>
  <c r="G36" i="16"/>
  <c r="G31" i="16" s="1"/>
  <c r="I36" i="16"/>
  <c r="K36" i="16"/>
  <c r="O36" i="16"/>
  <c r="Q36" i="16"/>
  <c r="V36" i="16"/>
  <c r="V31" i="16" s="1"/>
  <c r="G41" i="16"/>
  <c r="I41" i="16"/>
  <c r="K41" i="16"/>
  <c r="M41" i="16"/>
  <c r="O41" i="16"/>
  <c r="Q41" i="16"/>
  <c r="V41" i="16"/>
  <c r="G49" i="16"/>
  <c r="G50" i="16"/>
  <c r="I50" i="16"/>
  <c r="I49" i="16" s="1"/>
  <c r="K50" i="16"/>
  <c r="M50" i="16"/>
  <c r="M49" i="16" s="1"/>
  <c r="O50" i="16"/>
  <c r="Q50" i="16"/>
  <c r="Q49" i="16" s="1"/>
  <c r="V50" i="16"/>
  <c r="V49" i="16" s="1"/>
  <c r="G51" i="16"/>
  <c r="I51" i="16"/>
  <c r="K51" i="16"/>
  <c r="K49" i="16" s="1"/>
  <c r="M51" i="16"/>
  <c r="O51" i="16"/>
  <c r="O49" i="16" s="1"/>
  <c r="Q51" i="16"/>
  <c r="V51" i="16"/>
  <c r="G52" i="16"/>
  <c r="I52" i="16"/>
  <c r="K52" i="16"/>
  <c r="M52" i="16"/>
  <c r="O52" i="16"/>
  <c r="Q52" i="16"/>
  <c r="V52" i="16"/>
  <c r="G53" i="16"/>
  <c r="O53" i="16"/>
  <c r="G54" i="16"/>
  <c r="I54" i="16"/>
  <c r="I53" i="16" s="1"/>
  <c r="K54" i="16"/>
  <c r="K53" i="16" s="1"/>
  <c r="M54" i="16"/>
  <c r="M53" i="16" s="1"/>
  <c r="O54" i="16"/>
  <c r="Q54" i="16"/>
  <c r="Q53" i="16" s="1"/>
  <c r="V54" i="16"/>
  <c r="G56" i="16"/>
  <c r="M56" i="16" s="1"/>
  <c r="I56" i="16"/>
  <c r="K56" i="16"/>
  <c r="O56" i="16"/>
  <c r="Q56" i="16"/>
  <c r="V56" i="16"/>
  <c r="V53" i="16" s="1"/>
  <c r="G58" i="16"/>
  <c r="I58" i="16"/>
  <c r="K58" i="16"/>
  <c r="M58" i="16"/>
  <c r="O58" i="16"/>
  <c r="Q58" i="16"/>
  <c r="V58" i="16"/>
  <c r="G60" i="16"/>
  <c r="K60" i="16"/>
  <c r="O60" i="16"/>
  <c r="G61" i="16"/>
  <c r="I61" i="16"/>
  <c r="I60" i="16" s="1"/>
  <c r="K61" i="16"/>
  <c r="M61" i="16"/>
  <c r="M60" i="16" s="1"/>
  <c r="O61" i="16"/>
  <c r="Q61" i="16"/>
  <c r="Q60" i="16" s="1"/>
  <c r="V61" i="16"/>
  <c r="V60" i="16" s="1"/>
  <c r="G62" i="16"/>
  <c r="K62" i="16"/>
  <c r="O62" i="16"/>
  <c r="V62" i="16"/>
  <c r="G63" i="16"/>
  <c r="I63" i="16"/>
  <c r="I62" i="16" s="1"/>
  <c r="K63" i="16"/>
  <c r="M63" i="16"/>
  <c r="M62" i="16" s="1"/>
  <c r="O63" i="16"/>
  <c r="Q63" i="16"/>
  <c r="Q62" i="16" s="1"/>
  <c r="V63" i="16"/>
  <c r="G66" i="16"/>
  <c r="O66" i="16"/>
  <c r="G67" i="16"/>
  <c r="I67" i="16"/>
  <c r="I66" i="16" s="1"/>
  <c r="K67" i="16"/>
  <c r="M67" i="16"/>
  <c r="O67" i="16"/>
  <c r="Q67" i="16"/>
  <c r="Q66" i="16" s="1"/>
  <c r="V67" i="16"/>
  <c r="G71" i="16"/>
  <c r="M71" i="16" s="1"/>
  <c r="I71" i="16"/>
  <c r="K71" i="16"/>
  <c r="K66" i="16" s="1"/>
  <c r="O71" i="16"/>
  <c r="Q71" i="16"/>
  <c r="V71" i="16"/>
  <c r="V66" i="16" s="1"/>
  <c r="G73" i="16"/>
  <c r="I73" i="16"/>
  <c r="K73" i="16"/>
  <c r="M73" i="16"/>
  <c r="O73" i="16"/>
  <c r="Q73" i="16"/>
  <c r="V73" i="16"/>
  <c r="G75" i="16"/>
  <c r="M75" i="16" s="1"/>
  <c r="I75" i="16"/>
  <c r="K75" i="16"/>
  <c r="O75" i="16"/>
  <c r="Q75" i="16"/>
  <c r="V75" i="16"/>
  <c r="G78" i="16"/>
  <c r="I78" i="16"/>
  <c r="K78" i="16"/>
  <c r="M78" i="16"/>
  <c r="O78" i="16"/>
  <c r="Q78" i="16"/>
  <c r="V78" i="16"/>
  <c r="AE83" i="16"/>
  <c r="G147" i="15"/>
  <c r="BA143" i="15"/>
  <c r="BA110" i="15"/>
  <c r="BA107" i="15"/>
  <c r="BA82" i="15"/>
  <c r="BA73" i="15"/>
  <c r="BA62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V8" i="15" s="1"/>
  <c r="G11" i="15"/>
  <c r="I11" i="15"/>
  <c r="K11" i="15"/>
  <c r="M11" i="15"/>
  <c r="O11" i="15"/>
  <c r="Q11" i="15"/>
  <c r="V11" i="15"/>
  <c r="G17" i="15"/>
  <c r="I17" i="15"/>
  <c r="K17" i="15"/>
  <c r="M17" i="15"/>
  <c r="O17" i="15"/>
  <c r="Q17" i="15"/>
  <c r="V17" i="15"/>
  <c r="G23" i="15"/>
  <c r="I23" i="15"/>
  <c r="K23" i="15"/>
  <c r="M23" i="15"/>
  <c r="O23" i="15"/>
  <c r="Q23" i="15"/>
  <c r="V23" i="15"/>
  <c r="G27" i="15"/>
  <c r="M27" i="15" s="1"/>
  <c r="I27" i="15"/>
  <c r="K27" i="15"/>
  <c r="O27" i="15"/>
  <c r="Q27" i="15"/>
  <c r="V27" i="15"/>
  <c r="G29" i="15"/>
  <c r="M29" i="15" s="1"/>
  <c r="I29" i="15"/>
  <c r="K29" i="15"/>
  <c r="O29" i="15"/>
  <c r="Q29" i="15"/>
  <c r="V29" i="15"/>
  <c r="G41" i="15"/>
  <c r="M41" i="15" s="1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6" i="15"/>
  <c r="M46" i="15" s="1"/>
  <c r="I46" i="15"/>
  <c r="K46" i="15"/>
  <c r="O46" i="15"/>
  <c r="Q46" i="15"/>
  <c r="V46" i="15"/>
  <c r="G48" i="15"/>
  <c r="K48" i="15"/>
  <c r="G49" i="15"/>
  <c r="I49" i="15"/>
  <c r="I48" i="15" s="1"/>
  <c r="K49" i="15"/>
  <c r="M49" i="15"/>
  <c r="M48" i="15" s="1"/>
  <c r="O49" i="15"/>
  <c r="O48" i="15" s="1"/>
  <c r="Q49" i="15"/>
  <c r="V49" i="15"/>
  <c r="V48" i="15" s="1"/>
  <c r="G51" i="15"/>
  <c r="I51" i="15"/>
  <c r="K51" i="15"/>
  <c r="M51" i="15"/>
  <c r="O51" i="15"/>
  <c r="Q51" i="15"/>
  <c r="V51" i="15"/>
  <c r="G53" i="15"/>
  <c r="I53" i="15"/>
  <c r="K53" i="15"/>
  <c r="M53" i="15"/>
  <c r="O53" i="15"/>
  <c r="Q53" i="15"/>
  <c r="Q48" i="15" s="1"/>
  <c r="V53" i="15"/>
  <c r="G55" i="15"/>
  <c r="M55" i="15" s="1"/>
  <c r="I55" i="15"/>
  <c r="K55" i="15"/>
  <c r="O55" i="15"/>
  <c r="Q55" i="15"/>
  <c r="V55" i="15"/>
  <c r="K57" i="15"/>
  <c r="Q57" i="15"/>
  <c r="G58" i="15"/>
  <c r="M58" i="15" s="1"/>
  <c r="M57" i="15" s="1"/>
  <c r="I58" i="15"/>
  <c r="I57" i="15" s="1"/>
  <c r="K58" i="15"/>
  <c r="O58" i="15"/>
  <c r="O57" i="15" s="1"/>
  <c r="Q58" i="15"/>
  <c r="V58" i="15"/>
  <c r="V57" i="15" s="1"/>
  <c r="I60" i="15"/>
  <c r="G61" i="15"/>
  <c r="G60" i="15" s="1"/>
  <c r="I61" i="15"/>
  <c r="K61" i="15"/>
  <c r="K60" i="15" s="1"/>
  <c r="O61" i="15"/>
  <c r="Q61" i="15"/>
  <c r="Q60" i="15" s="1"/>
  <c r="V61" i="15"/>
  <c r="V60" i="15" s="1"/>
  <c r="G83" i="15"/>
  <c r="I83" i="15"/>
  <c r="K83" i="15"/>
  <c r="M83" i="15"/>
  <c r="O83" i="15"/>
  <c r="O60" i="15" s="1"/>
  <c r="Q83" i="15"/>
  <c r="V83" i="15"/>
  <c r="G84" i="15"/>
  <c r="I84" i="15"/>
  <c r="K84" i="15"/>
  <c r="M84" i="15"/>
  <c r="O84" i="15"/>
  <c r="Q84" i="15"/>
  <c r="V84" i="15"/>
  <c r="G85" i="15"/>
  <c r="I85" i="15"/>
  <c r="K85" i="15"/>
  <c r="M85" i="15"/>
  <c r="O85" i="15"/>
  <c r="Q85" i="15"/>
  <c r="V85" i="15"/>
  <c r="G86" i="15"/>
  <c r="M86" i="15" s="1"/>
  <c r="I86" i="15"/>
  <c r="K86" i="15"/>
  <c r="O86" i="15"/>
  <c r="Q86" i="15"/>
  <c r="V86" i="15"/>
  <c r="G89" i="15"/>
  <c r="M89" i="15" s="1"/>
  <c r="I89" i="15"/>
  <c r="K89" i="15"/>
  <c r="O89" i="15"/>
  <c r="Q89" i="15"/>
  <c r="V89" i="15"/>
  <c r="G91" i="15"/>
  <c r="V91" i="15"/>
  <c r="G92" i="15"/>
  <c r="M92" i="15" s="1"/>
  <c r="M91" i="15" s="1"/>
  <c r="I92" i="15"/>
  <c r="I91" i="15" s="1"/>
  <c r="K92" i="15"/>
  <c r="K91" i="15" s="1"/>
  <c r="O92" i="15"/>
  <c r="O91" i="15" s="1"/>
  <c r="Q92" i="15"/>
  <c r="Q91" i="15" s="1"/>
  <c r="V92" i="15"/>
  <c r="G94" i="15"/>
  <c r="K94" i="15"/>
  <c r="Q94" i="15"/>
  <c r="G95" i="15"/>
  <c r="I95" i="15"/>
  <c r="I94" i="15" s="1"/>
  <c r="K95" i="15"/>
  <c r="M95" i="15"/>
  <c r="M94" i="15" s="1"/>
  <c r="O95" i="15"/>
  <c r="O94" i="15" s="1"/>
  <c r="Q95" i="15"/>
  <c r="V95" i="15"/>
  <c r="V94" i="15" s="1"/>
  <c r="G98" i="15"/>
  <c r="K98" i="15"/>
  <c r="O98" i="15"/>
  <c r="G99" i="15"/>
  <c r="I99" i="15"/>
  <c r="I98" i="15" s="1"/>
  <c r="K99" i="15"/>
  <c r="M99" i="15"/>
  <c r="M98" i="15" s="1"/>
  <c r="O99" i="15"/>
  <c r="Q99" i="15"/>
  <c r="Q98" i="15" s="1"/>
  <c r="V99" i="15"/>
  <c r="V98" i="15" s="1"/>
  <c r="O101" i="15"/>
  <c r="V101" i="15"/>
  <c r="G102" i="15"/>
  <c r="G101" i="15" s="1"/>
  <c r="I102" i="15"/>
  <c r="I101" i="15" s="1"/>
  <c r="K102" i="15"/>
  <c r="M102" i="15"/>
  <c r="O102" i="15"/>
  <c r="Q102" i="15"/>
  <c r="Q101" i="15" s="1"/>
  <c r="V102" i="15"/>
  <c r="G103" i="15"/>
  <c r="M103" i="15" s="1"/>
  <c r="I103" i="15"/>
  <c r="K103" i="15"/>
  <c r="O103" i="15"/>
  <c r="Q103" i="15"/>
  <c r="V103" i="15"/>
  <c r="G104" i="15"/>
  <c r="M104" i="15" s="1"/>
  <c r="I104" i="15"/>
  <c r="K104" i="15"/>
  <c r="O104" i="15"/>
  <c r="Q104" i="15"/>
  <c r="V104" i="15"/>
  <c r="G106" i="15"/>
  <c r="M106" i="15" s="1"/>
  <c r="I106" i="15"/>
  <c r="K106" i="15"/>
  <c r="K101" i="15" s="1"/>
  <c r="O106" i="15"/>
  <c r="Q106" i="15"/>
  <c r="V106" i="15"/>
  <c r="G109" i="15"/>
  <c r="I109" i="15"/>
  <c r="K109" i="15"/>
  <c r="M109" i="15"/>
  <c r="O109" i="15"/>
  <c r="Q109" i="15"/>
  <c r="V109" i="15"/>
  <c r="G112" i="15"/>
  <c r="K112" i="15"/>
  <c r="O112" i="15"/>
  <c r="G113" i="15"/>
  <c r="I113" i="15"/>
  <c r="I112" i="15" s="1"/>
  <c r="K113" i="15"/>
  <c r="M113" i="15"/>
  <c r="M112" i="15" s="1"/>
  <c r="O113" i="15"/>
  <c r="Q113" i="15"/>
  <c r="Q112" i="15" s="1"/>
  <c r="V113" i="15"/>
  <c r="V112" i="15" s="1"/>
  <c r="K114" i="15"/>
  <c r="O114" i="15"/>
  <c r="V114" i="15"/>
  <c r="G115" i="15"/>
  <c r="I115" i="15"/>
  <c r="I114" i="15" s="1"/>
  <c r="K115" i="15"/>
  <c r="M115" i="15"/>
  <c r="O115" i="15"/>
  <c r="Q115" i="15"/>
  <c r="Q114" i="15" s="1"/>
  <c r="V115" i="15"/>
  <c r="G117" i="15"/>
  <c r="G114" i="15" s="1"/>
  <c r="I117" i="15"/>
  <c r="K117" i="15"/>
  <c r="O117" i="15"/>
  <c r="Q117" i="15"/>
  <c r="V117" i="15"/>
  <c r="G119" i="15"/>
  <c r="I119" i="15"/>
  <c r="K119" i="15"/>
  <c r="M119" i="15"/>
  <c r="O119" i="15"/>
  <c r="Q119" i="15"/>
  <c r="V119" i="15"/>
  <c r="G120" i="15"/>
  <c r="K120" i="15"/>
  <c r="V120" i="15"/>
  <c r="G121" i="15"/>
  <c r="I121" i="15"/>
  <c r="I120" i="15" s="1"/>
  <c r="K121" i="15"/>
  <c r="M121" i="15"/>
  <c r="M120" i="15" s="1"/>
  <c r="O121" i="15"/>
  <c r="Q121" i="15"/>
  <c r="Q120" i="15" s="1"/>
  <c r="V121" i="15"/>
  <c r="G124" i="15"/>
  <c r="M124" i="15" s="1"/>
  <c r="I124" i="15"/>
  <c r="K124" i="15"/>
  <c r="O124" i="15"/>
  <c r="O120" i="15" s="1"/>
  <c r="Q124" i="15"/>
  <c r="V124" i="15"/>
  <c r="I126" i="15"/>
  <c r="Q126" i="15"/>
  <c r="G127" i="15"/>
  <c r="G126" i="15" s="1"/>
  <c r="I127" i="15"/>
  <c r="K127" i="15"/>
  <c r="K126" i="15" s="1"/>
  <c r="O127" i="15"/>
  <c r="O126" i="15" s="1"/>
  <c r="Q127" i="15"/>
  <c r="V127" i="15"/>
  <c r="V126" i="15" s="1"/>
  <c r="Q134" i="15"/>
  <c r="G135" i="15"/>
  <c r="M135" i="15" s="1"/>
  <c r="M134" i="15" s="1"/>
  <c r="I135" i="15"/>
  <c r="K135" i="15"/>
  <c r="K134" i="15" s="1"/>
  <c r="O135" i="15"/>
  <c r="O134" i="15" s="1"/>
  <c r="Q135" i="15"/>
  <c r="V135" i="15"/>
  <c r="V134" i="15" s="1"/>
  <c r="G137" i="15"/>
  <c r="I137" i="15"/>
  <c r="I134" i="15" s="1"/>
  <c r="K137" i="15"/>
  <c r="M137" i="15"/>
  <c r="O137" i="15"/>
  <c r="Q137" i="15"/>
  <c r="V137" i="15"/>
  <c r="G138" i="15"/>
  <c r="K138" i="15"/>
  <c r="O138" i="15"/>
  <c r="V138" i="15"/>
  <c r="G139" i="15"/>
  <c r="I139" i="15"/>
  <c r="I138" i="15" s="1"/>
  <c r="K139" i="15"/>
  <c r="M139" i="15"/>
  <c r="M138" i="15" s="1"/>
  <c r="O139" i="15"/>
  <c r="Q139" i="15"/>
  <c r="Q138" i="15" s="1"/>
  <c r="V139" i="15"/>
  <c r="G141" i="15"/>
  <c r="K141" i="15"/>
  <c r="O141" i="15"/>
  <c r="G142" i="15"/>
  <c r="I142" i="15"/>
  <c r="I141" i="15" s="1"/>
  <c r="K142" i="15"/>
  <c r="M142" i="15"/>
  <c r="O142" i="15"/>
  <c r="Q142" i="15"/>
  <c r="Q141" i="15" s="1"/>
  <c r="V142" i="15"/>
  <c r="G145" i="15"/>
  <c r="M145" i="15" s="1"/>
  <c r="I145" i="15"/>
  <c r="K145" i="15"/>
  <c r="O145" i="15"/>
  <c r="Q145" i="15"/>
  <c r="V145" i="15"/>
  <c r="V141" i="15" s="1"/>
  <c r="AE147" i="15"/>
  <c r="AF147" i="15"/>
  <c r="G88" i="14"/>
  <c r="G9" i="14"/>
  <c r="M9" i="14" s="1"/>
  <c r="I9" i="14"/>
  <c r="I8" i="14" s="1"/>
  <c r="K9" i="14"/>
  <c r="K8" i="14" s="1"/>
  <c r="O9" i="14"/>
  <c r="Q9" i="14"/>
  <c r="Q8" i="14" s="1"/>
  <c r="V9" i="14"/>
  <c r="G12" i="14"/>
  <c r="G8" i="14" s="1"/>
  <c r="I12" i="14"/>
  <c r="K12" i="14"/>
  <c r="O12" i="14"/>
  <c r="O8" i="14" s="1"/>
  <c r="Q12" i="14"/>
  <c r="V12" i="14"/>
  <c r="V8" i="14" s="1"/>
  <c r="G15" i="14"/>
  <c r="I15" i="14"/>
  <c r="K15" i="14"/>
  <c r="M15" i="14"/>
  <c r="O15" i="14"/>
  <c r="Q15" i="14"/>
  <c r="V15" i="14"/>
  <c r="G22" i="14"/>
  <c r="M22" i="14" s="1"/>
  <c r="I22" i="14"/>
  <c r="K22" i="14"/>
  <c r="O22" i="14"/>
  <c r="Q22" i="14"/>
  <c r="V22" i="14"/>
  <c r="G24" i="14"/>
  <c r="I24" i="14"/>
  <c r="K24" i="14"/>
  <c r="M24" i="14"/>
  <c r="O24" i="14"/>
  <c r="Q24" i="14"/>
  <c r="V24" i="14"/>
  <c r="G27" i="14"/>
  <c r="I27" i="14"/>
  <c r="K27" i="14"/>
  <c r="M27" i="14"/>
  <c r="O27" i="14"/>
  <c r="Q27" i="14"/>
  <c r="V27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3" i="14"/>
  <c r="M33" i="14" s="1"/>
  <c r="I33" i="14"/>
  <c r="K33" i="14"/>
  <c r="O33" i="14"/>
  <c r="Q33" i="14"/>
  <c r="V33" i="14"/>
  <c r="G35" i="14"/>
  <c r="I35" i="14"/>
  <c r="K35" i="14"/>
  <c r="M35" i="14"/>
  <c r="O35" i="14"/>
  <c r="Q35" i="14"/>
  <c r="V35" i="14"/>
  <c r="G37" i="14"/>
  <c r="M37" i="14" s="1"/>
  <c r="I37" i="14"/>
  <c r="K37" i="14"/>
  <c r="O37" i="14"/>
  <c r="Q37" i="14"/>
  <c r="V37" i="14"/>
  <c r="G38" i="14"/>
  <c r="I38" i="14"/>
  <c r="K38" i="14"/>
  <c r="M38" i="14"/>
  <c r="O38" i="14"/>
  <c r="Q38" i="14"/>
  <c r="V38" i="14"/>
  <c r="G39" i="14"/>
  <c r="K39" i="14"/>
  <c r="O39" i="14"/>
  <c r="V39" i="14"/>
  <c r="G40" i="14"/>
  <c r="I40" i="14"/>
  <c r="I39" i="14" s="1"/>
  <c r="K40" i="14"/>
  <c r="M40" i="14"/>
  <c r="M39" i="14" s="1"/>
  <c r="O40" i="14"/>
  <c r="Q40" i="14"/>
  <c r="Q39" i="14" s="1"/>
  <c r="V40" i="14"/>
  <c r="G42" i="14"/>
  <c r="V42" i="14"/>
  <c r="G43" i="14"/>
  <c r="I43" i="14"/>
  <c r="I42" i="14" s="1"/>
  <c r="K43" i="14"/>
  <c r="M43" i="14"/>
  <c r="O43" i="14"/>
  <c r="Q43" i="14"/>
  <c r="Q42" i="14" s="1"/>
  <c r="V43" i="14"/>
  <c r="G44" i="14"/>
  <c r="M44" i="14" s="1"/>
  <c r="I44" i="14"/>
  <c r="K44" i="14"/>
  <c r="K42" i="14" s="1"/>
  <c r="O44" i="14"/>
  <c r="O42" i="14" s="1"/>
  <c r="Q44" i="14"/>
  <c r="V44" i="14"/>
  <c r="G45" i="14"/>
  <c r="Q45" i="14"/>
  <c r="G46" i="14"/>
  <c r="M46" i="14" s="1"/>
  <c r="M45" i="14" s="1"/>
  <c r="I46" i="14"/>
  <c r="I45" i="14" s="1"/>
  <c r="K46" i="14"/>
  <c r="K45" i="14" s="1"/>
  <c r="O46" i="14"/>
  <c r="O45" i="14" s="1"/>
  <c r="Q46" i="14"/>
  <c r="V46" i="14"/>
  <c r="V45" i="14" s="1"/>
  <c r="K47" i="14"/>
  <c r="G48" i="14"/>
  <c r="G47" i="14" s="1"/>
  <c r="I48" i="14"/>
  <c r="I47" i="14" s="1"/>
  <c r="K48" i="14"/>
  <c r="M48" i="14"/>
  <c r="O48" i="14"/>
  <c r="O47" i="14" s="1"/>
  <c r="Q48" i="14"/>
  <c r="V48" i="14"/>
  <c r="V47" i="14" s="1"/>
  <c r="G49" i="14"/>
  <c r="I49" i="14"/>
  <c r="K49" i="14"/>
  <c r="M49" i="14"/>
  <c r="O49" i="14"/>
  <c r="Q49" i="14"/>
  <c r="V49" i="14"/>
  <c r="G50" i="14"/>
  <c r="M50" i="14" s="1"/>
  <c r="I50" i="14"/>
  <c r="K50" i="14"/>
  <c r="O50" i="14"/>
  <c r="Q50" i="14"/>
  <c r="Q47" i="14" s="1"/>
  <c r="V50" i="14"/>
  <c r="I51" i="14"/>
  <c r="V51" i="14"/>
  <c r="G52" i="14"/>
  <c r="M52" i="14" s="1"/>
  <c r="M51" i="14" s="1"/>
  <c r="I52" i="14"/>
  <c r="K52" i="14"/>
  <c r="K51" i="14" s="1"/>
  <c r="O52" i="14"/>
  <c r="O51" i="14" s="1"/>
  <c r="Q52" i="14"/>
  <c r="Q51" i="14" s="1"/>
  <c r="V52" i="14"/>
  <c r="G53" i="14"/>
  <c r="I53" i="14"/>
  <c r="K53" i="14"/>
  <c r="M53" i="14"/>
  <c r="O53" i="14"/>
  <c r="Q53" i="14"/>
  <c r="V53" i="14"/>
  <c r="G55" i="14"/>
  <c r="I55" i="14"/>
  <c r="K55" i="14"/>
  <c r="K54" i="14" s="1"/>
  <c r="M55" i="14"/>
  <c r="O55" i="14"/>
  <c r="Q55" i="14"/>
  <c r="Q54" i="14" s="1"/>
  <c r="V55" i="14"/>
  <c r="G61" i="14"/>
  <c r="I61" i="14"/>
  <c r="K61" i="14"/>
  <c r="M61" i="14"/>
  <c r="O61" i="14"/>
  <c r="Q61" i="14"/>
  <c r="V61" i="14"/>
  <c r="V54" i="14" s="1"/>
  <c r="G63" i="14"/>
  <c r="I63" i="14"/>
  <c r="K63" i="14"/>
  <c r="M63" i="14"/>
  <c r="O63" i="14"/>
  <c r="O54" i="14" s="1"/>
  <c r="Q63" i="14"/>
  <c r="V63" i="14"/>
  <c r="G65" i="14"/>
  <c r="M65" i="14" s="1"/>
  <c r="I65" i="14"/>
  <c r="K65" i="14"/>
  <c r="O65" i="14"/>
  <c r="Q65" i="14"/>
  <c r="V65" i="14"/>
  <c r="G67" i="14"/>
  <c r="M67" i="14" s="1"/>
  <c r="I67" i="14"/>
  <c r="I54" i="14" s="1"/>
  <c r="K67" i="14"/>
  <c r="O67" i="14"/>
  <c r="Q67" i="14"/>
  <c r="V67" i="14"/>
  <c r="G72" i="14"/>
  <c r="M72" i="14" s="1"/>
  <c r="I72" i="14"/>
  <c r="K72" i="14"/>
  <c r="O72" i="14"/>
  <c r="Q72" i="14"/>
  <c r="V72" i="14"/>
  <c r="G75" i="14"/>
  <c r="M75" i="14" s="1"/>
  <c r="I75" i="14"/>
  <c r="K75" i="14"/>
  <c r="O75" i="14"/>
  <c r="Q75" i="14"/>
  <c r="V75" i="14"/>
  <c r="AE88" i="14"/>
  <c r="AF88" i="14"/>
  <c r="G36" i="13"/>
  <c r="G8" i="13"/>
  <c r="G9" i="13"/>
  <c r="M9" i="13" s="1"/>
  <c r="I9" i="13"/>
  <c r="I8" i="13" s="1"/>
  <c r="K9" i="13"/>
  <c r="K8" i="13" s="1"/>
  <c r="O9" i="13"/>
  <c r="O8" i="13" s="1"/>
  <c r="Q9" i="13"/>
  <c r="Q8" i="13" s="1"/>
  <c r="V9" i="13"/>
  <c r="G11" i="13"/>
  <c r="M11" i="13" s="1"/>
  <c r="I11" i="13"/>
  <c r="K11" i="13"/>
  <c r="O11" i="13"/>
  <c r="Q11" i="13"/>
  <c r="V11" i="13"/>
  <c r="V8" i="13" s="1"/>
  <c r="G12" i="13"/>
  <c r="I12" i="13"/>
  <c r="K12" i="13"/>
  <c r="M12" i="13"/>
  <c r="O12" i="13"/>
  <c r="Q12" i="13"/>
  <c r="V12" i="13"/>
  <c r="G14" i="13"/>
  <c r="K14" i="13"/>
  <c r="O14" i="13"/>
  <c r="G15" i="13"/>
  <c r="I15" i="13"/>
  <c r="I14" i="13" s="1"/>
  <c r="K15" i="13"/>
  <c r="M15" i="13"/>
  <c r="M14" i="13" s="1"/>
  <c r="O15" i="13"/>
  <c r="Q15" i="13"/>
  <c r="Q14" i="13" s="1"/>
  <c r="V15" i="13"/>
  <c r="V14" i="13" s="1"/>
  <c r="G18" i="13"/>
  <c r="K18" i="13"/>
  <c r="O18" i="13"/>
  <c r="V18" i="13"/>
  <c r="G19" i="13"/>
  <c r="I19" i="13"/>
  <c r="I18" i="13" s="1"/>
  <c r="K19" i="13"/>
  <c r="M19" i="13"/>
  <c r="M18" i="13" s="1"/>
  <c r="O19" i="13"/>
  <c r="Q19" i="13"/>
  <c r="Q18" i="13" s="1"/>
  <c r="V19" i="13"/>
  <c r="G21" i="13"/>
  <c r="O21" i="13"/>
  <c r="G22" i="13"/>
  <c r="I22" i="13"/>
  <c r="I21" i="13" s="1"/>
  <c r="K22" i="13"/>
  <c r="M22" i="13"/>
  <c r="O22" i="13"/>
  <c r="Q22" i="13"/>
  <c r="Q21" i="13" s="1"/>
  <c r="V22" i="13"/>
  <c r="G26" i="13"/>
  <c r="M26" i="13" s="1"/>
  <c r="I26" i="13"/>
  <c r="K26" i="13"/>
  <c r="K21" i="13" s="1"/>
  <c r="O26" i="13"/>
  <c r="Q26" i="13"/>
  <c r="V26" i="13"/>
  <c r="V21" i="13" s="1"/>
  <c r="G28" i="13"/>
  <c r="I28" i="13"/>
  <c r="K28" i="13"/>
  <c r="M28" i="13"/>
  <c r="O28" i="13"/>
  <c r="Q28" i="13"/>
  <c r="V28" i="13"/>
  <c r="G30" i="13"/>
  <c r="AF36" i="13" s="1"/>
  <c r="I30" i="13"/>
  <c r="K30" i="13"/>
  <c r="O30" i="13"/>
  <c r="Q30" i="13"/>
  <c r="V30" i="13"/>
  <c r="G32" i="13"/>
  <c r="I32" i="13"/>
  <c r="K32" i="13"/>
  <c r="M32" i="13"/>
  <c r="O32" i="13"/>
  <c r="Q32" i="13"/>
  <c r="V32" i="13"/>
  <c r="AE36" i="13"/>
  <c r="G49" i="12"/>
  <c r="G8" i="12"/>
  <c r="Q8" i="12"/>
  <c r="V8" i="12"/>
  <c r="G9" i="12"/>
  <c r="M9" i="12" s="1"/>
  <c r="M8" i="12" s="1"/>
  <c r="I9" i="12"/>
  <c r="I8" i="12" s="1"/>
  <c r="K9" i="12"/>
  <c r="K8" i="12" s="1"/>
  <c r="O9" i="12"/>
  <c r="O8" i="12" s="1"/>
  <c r="Q9" i="12"/>
  <c r="V9" i="12"/>
  <c r="G12" i="12"/>
  <c r="G13" i="12"/>
  <c r="I13" i="12"/>
  <c r="I12" i="12" s="1"/>
  <c r="K13" i="12"/>
  <c r="M13" i="12"/>
  <c r="M12" i="12" s="1"/>
  <c r="O13" i="12"/>
  <c r="O12" i="12" s="1"/>
  <c r="Q13" i="12"/>
  <c r="V13" i="12"/>
  <c r="V12" i="12" s="1"/>
  <c r="G16" i="12"/>
  <c r="I16" i="12"/>
  <c r="K16" i="12"/>
  <c r="K12" i="12" s="1"/>
  <c r="M16" i="12"/>
  <c r="O16" i="12"/>
  <c r="Q16" i="12"/>
  <c r="Q12" i="12" s="1"/>
  <c r="V16" i="12"/>
  <c r="G19" i="12"/>
  <c r="K19" i="12"/>
  <c r="M19" i="12"/>
  <c r="Q19" i="12"/>
  <c r="G20" i="12"/>
  <c r="I20" i="12"/>
  <c r="I19" i="12" s="1"/>
  <c r="K20" i="12"/>
  <c r="M20" i="12"/>
  <c r="O20" i="12"/>
  <c r="O19" i="12" s="1"/>
  <c r="Q20" i="12"/>
  <c r="V20" i="12"/>
  <c r="V19" i="12" s="1"/>
  <c r="K22" i="12"/>
  <c r="O22" i="12"/>
  <c r="Q22" i="12"/>
  <c r="G23" i="12"/>
  <c r="G22" i="12" s="1"/>
  <c r="I23" i="12"/>
  <c r="I22" i="12" s="1"/>
  <c r="K23" i="12"/>
  <c r="O23" i="12"/>
  <c r="Q23" i="12"/>
  <c r="V23" i="12"/>
  <c r="V22" i="12" s="1"/>
  <c r="G25" i="12"/>
  <c r="I25" i="12"/>
  <c r="G26" i="12"/>
  <c r="M26" i="12" s="1"/>
  <c r="I26" i="12"/>
  <c r="K26" i="12"/>
  <c r="K25" i="12" s="1"/>
  <c r="O26" i="12"/>
  <c r="Q26" i="12"/>
  <c r="Q25" i="12" s="1"/>
  <c r="V26" i="12"/>
  <c r="G32" i="12"/>
  <c r="I32" i="12"/>
  <c r="K32" i="12"/>
  <c r="M32" i="12"/>
  <c r="O32" i="12"/>
  <c r="O25" i="12" s="1"/>
  <c r="Q32" i="12"/>
  <c r="V32" i="12"/>
  <c r="V25" i="12" s="1"/>
  <c r="G34" i="12"/>
  <c r="I34" i="12"/>
  <c r="K34" i="12"/>
  <c r="M34" i="12"/>
  <c r="O34" i="12"/>
  <c r="Q34" i="12"/>
  <c r="V34" i="12"/>
  <c r="G36" i="12"/>
  <c r="I36" i="12"/>
  <c r="K36" i="12"/>
  <c r="M36" i="12"/>
  <c r="O36" i="12"/>
  <c r="Q36" i="12"/>
  <c r="V36" i="12"/>
  <c r="G40" i="12"/>
  <c r="I40" i="12"/>
  <c r="K40" i="12"/>
  <c r="M40" i="12"/>
  <c r="O40" i="12"/>
  <c r="Q40" i="12"/>
  <c r="V40" i="12"/>
  <c r="G43" i="12"/>
  <c r="M43" i="12" s="1"/>
  <c r="I43" i="12"/>
  <c r="K43" i="12"/>
  <c r="O43" i="12"/>
  <c r="Q43" i="12"/>
  <c r="V43" i="12"/>
  <c r="G46" i="12"/>
  <c r="M46" i="12" s="1"/>
  <c r="I46" i="12"/>
  <c r="K46" i="12"/>
  <c r="O46" i="12"/>
  <c r="Q46" i="12"/>
  <c r="V46" i="12"/>
  <c r="AE49" i="12"/>
  <c r="AF49" i="12"/>
  <c r="I20" i="1"/>
  <c r="I19" i="1"/>
  <c r="I18" i="1"/>
  <c r="I17" i="1"/>
  <c r="I16" i="1"/>
  <c r="I81" i="1"/>
  <c r="J80" i="1" s="1"/>
  <c r="F50" i="1"/>
  <c r="G23" i="1" s="1"/>
  <c r="G50" i="1"/>
  <c r="G25" i="1" s="1"/>
  <c r="A25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0" i="1" s="1"/>
  <c r="J28" i="1"/>
  <c r="J26" i="1"/>
  <c r="G38" i="1"/>
  <c r="F38" i="1"/>
  <c r="J23" i="1"/>
  <c r="J24" i="1"/>
  <c r="J25" i="1"/>
  <c r="J27" i="1"/>
  <c r="E24" i="1"/>
  <c r="E26" i="1"/>
  <c r="J62" i="1" l="1"/>
  <c r="J77" i="1"/>
  <c r="J57" i="1"/>
  <c r="J66" i="1"/>
  <c r="J76" i="1"/>
  <c r="J72" i="1"/>
  <c r="J61" i="1"/>
  <c r="J60" i="1"/>
  <c r="J64" i="1"/>
  <c r="J69" i="1"/>
  <c r="J58" i="1"/>
  <c r="J63" i="1"/>
  <c r="J68" i="1"/>
  <c r="J73" i="1"/>
  <c r="J78" i="1"/>
  <c r="J59" i="1"/>
  <c r="J74" i="1"/>
  <c r="J65" i="1"/>
  <c r="J70" i="1"/>
  <c r="J67" i="1"/>
  <c r="J71" i="1"/>
  <c r="J75" i="1"/>
  <c r="G26" i="1"/>
  <c r="A26" i="1"/>
  <c r="A23" i="1"/>
  <c r="G28" i="1"/>
  <c r="M8" i="17"/>
  <c r="AF22" i="17"/>
  <c r="G8" i="17"/>
  <c r="M8" i="16"/>
  <c r="M66" i="16"/>
  <c r="AF83" i="16"/>
  <c r="M36" i="16"/>
  <c r="M31" i="16" s="1"/>
  <c r="M21" i="16"/>
  <c r="M8" i="15"/>
  <c r="M101" i="15"/>
  <c r="M141" i="15"/>
  <c r="M114" i="15"/>
  <c r="G134" i="15"/>
  <c r="M61" i="15"/>
  <c r="M60" i="15" s="1"/>
  <c r="G57" i="15"/>
  <c r="G8" i="15"/>
  <c r="M127" i="15"/>
  <c r="M126" i="15" s="1"/>
  <c r="M117" i="15"/>
  <c r="M54" i="14"/>
  <c r="M42" i="14"/>
  <c r="M47" i="14"/>
  <c r="G51" i="14"/>
  <c r="G54" i="14"/>
  <c r="M12" i="14"/>
  <c r="M8" i="14" s="1"/>
  <c r="M21" i="13"/>
  <c r="M8" i="13"/>
  <c r="M30" i="13"/>
  <c r="M25" i="12"/>
  <c r="M23" i="12"/>
  <c r="M22" i="12" s="1"/>
  <c r="I21" i="1"/>
  <c r="J79" i="1"/>
  <c r="I39" i="1"/>
  <c r="I50" i="1" s="1"/>
  <c r="J81" i="1" l="1"/>
  <c r="A24" i="1"/>
  <c r="G24" i="1"/>
  <c r="A27" i="1" s="1"/>
  <c r="J45" i="1"/>
  <c r="J43" i="1"/>
  <c r="J42" i="1"/>
  <c r="J47" i="1"/>
  <c r="J39" i="1"/>
  <c r="J50" i="1" s="1"/>
  <c r="J44" i="1"/>
  <c r="J46" i="1"/>
  <c r="J49" i="1"/>
  <c r="J41" i="1"/>
  <c r="J48" i="1"/>
  <c r="J40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Jerabek</author>
  </authors>
  <commentList>
    <comment ref="S6" authorId="0" shapeId="0" xr:uid="{88EB3E50-E875-479A-9AEA-380138AB63D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F3777F6-3026-4E75-B493-2E598D39DAE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Jerabek</author>
  </authors>
  <commentList>
    <comment ref="S6" authorId="0" shapeId="0" xr:uid="{2021BA0D-EBCD-4566-BA9F-504A750E1B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63F1CA3-9844-496D-9B9B-C66F35980F1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Jerabek</author>
  </authors>
  <commentList>
    <comment ref="S6" authorId="0" shapeId="0" xr:uid="{A59AC5F8-0F12-4E36-B950-244BB0A762B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41081B7-2F07-43B0-8C44-E7326DF1EE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Jerabek</author>
  </authors>
  <commentList>
    <comment ref="S6" authorId="0" shapeId="0" xr:uid="{03D14742-8515-4EC1-A296-309171BFB98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E83E453-2A36-48A1-9CE7-D5CA7BB620A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Jerabek</author>
  </authors>
  <commentList>
    <comment ref="S6" authorId="0" shapeId="0" xr:uid="{47638FD0-ACC3-48D3-AABF-89E8689B5C7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FFE3543-A6B8-4388-8275-02D2EB84092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Jerabek</author>
  </authors>
  <commentList>
    <comment ref="S6" authorId="0" shapeId="0" xr:uid="{17143018-6120-4B18-A3B8-7FCC61F0C9E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16CA7D8-0AFF-4D23-8A63-ECC8CEBFE04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<sst xmlns="http://schemas.openxmlformats.org/spreadsheetml/2006/main" count="2016" uniqueCount="583">
  <si>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</si>
  <si>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</si>
  <si>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</si>
  <si>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</si>
  <si>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</si>
  <si>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</si>
  <si>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</si>
  <si>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</si>
  <si>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</si>
  <si>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</si>
  <si>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</si>
  <si>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</si>
  <si>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</si>
  <si>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</si>
  <si>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</si>
  <si>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</si>
  <si>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</si>
  <si>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</si>
  <si>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</si>
  <si>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</si>
  <si>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</si>
  <si>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</si>
  <si>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</si>
  <si>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</si>
  <si>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</si>
  <si>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</si>
  <si>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</si>
  <si>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</si>
  <si>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</si>
  <si>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</si>
  <si>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</si>
  <si>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</si>
  <si>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</si>
  <si>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</si>
  <si>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</si>
  <si>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</si>
  <si>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</si>
  <si>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</si>
  <si>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</si>
  <si>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</si>
  <si>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</si>
  <si>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</si>
  <si>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</si>
  <si>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2024043A</t>
  </si>
  <si>
    <t>Stavební úpravy hygienického zázemí - Komín</t>
  </si>
  <si>
    <t>T.J. KOMÍN, z.s.</t>
  </si>
  <si>
    <t>Svratecká 1301/11</t>
  </si>
  <si>
    <t>Brno - Komín</t>
  </si>
  <si>
    <t>62400</t>
  </si>
  <si>
    <t>44991151</t>
  </si>
  <si>
    <t>Ing. Ondřej Matys</t>
  </si>
  <si>
    <t>Spodní 671/4</t>
  </si>
  <si>
    <t>Brno - Bohunice</t>
  </si>
  <si>
    <t>62500</t>
  </si>
  <si>
    <t>00947229</t>
  </si>
  <si>
    <t>Stavba</t>
  </si>
  <si>
    <t>SO 01</t>
  </si>
  <si>
    <t>Odstranění budovy A, B a částečné odstranění budovy C</t>
  </si>
  <si>
    <t>SO 01_1</t>
  </si>
  <si>
    <t>Odstranění budovy A - šatny</t>
  </si>
  <si>
    <t>SO 01_2</t>
  </si>
  <si>
    <t>Odstranění budovy B - garáže</t>
  </si>
  <si>
    <t>SO 01_3</t>
  </si>
  <si>
    <t>Odstranění části budovy C - hygienické zázemí</t>
  </si>
  <si>
    <t>SO 02</t>
  </si>
  <si>
    <t>Přístavba hygienického zázemí k budově C</t>
  </si>
  <si>
    <t>SO 02_1</t>
  </si>
  <si>
    <t>SO 04</t>
  </si>
  <si>
    <t>Dočasný sjezd na staveniště</t>
  </si>
  <si>
    <t>SO 04_1</t>
  </si>
  <si>
    <t>VN</t>
  </si>
  <si>
    <t>Vedlejší a ostatní náklady</t>
  </si>
  <si>
    <t>Celkem za stavbu</t>
  </si>
  <si>
    <t>CZK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</si>
  <si>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</si>
  <si>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</si>
  <si>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</si>
  <si>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</si>
  <si>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</si>
  <si>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</si>
  <si>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</si>
  <si>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</si>
  <si>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38</t>
  </si>
  <si>
    <t>Kompletní konstrukce</t>
  </si>
  <si>
    <t>5</t>
  </si>
  <si>
    <t>Komunikace</t>
  </si>
  <si>
    <t>61</t>
  </si>
  <si>
    <t>Úpravy povrchů vnitřní</t>
  </si>
  <si>
    <t>62</t>
  </si>
  <si>
    <t>Úpravy povrchů vnější</t>
  </si>
  <si>
    <t>8</t>
  </si>
  <si>
    <t>Trubní vedení</t>
  </si>
  <si>
    <t>91</t>
  </si>
  <si>
    <t>Doplňující práce na komunikaci</t>
  </si>
  <si>
    <t>96</t>
  </si>
  <si>
    <t>Bourání konstrukcí</t>
  </si>
  <si>
    <t>98</t>
  </si>
  <si>
    <t>Demolice</t>
  </si>
  <si>
    <t>99</t>
  </si>
  <si>
    <t>Staveništní přesun hmot</t>
  </si>
  <si>
    <t>712</t>
  </si>
  <si>
    <t>Povlakové krytiny</t>
  </si>
  <si>
    <t>721</t>
  </si>
  <si>
    <t>Vnitřní kanalizace</t>
  </si>
  <si>
    <t>722</t>
  </si>
  <si>
    <t>Vnitřní vodovod</t>
  </si>
  <si>
    <t>725</t>
  </si>
  <si>
    <t>Zařizovací předměty</t>
  </si>
  <si>
    <t>762</t>
  </si>
  <si>
    <t>Konstrukce tesařské</t>
  </si>
  <si>
    <t>764</t>
  </si>
  <si>
    <t>Konstrukce klempířské</t>
  </si>
  <si>
    <t>765</t>
  </si>
  <si>
    <t>Krytiny tvrdé</t>
  </si>
  <si>
    <t>776</t>
  </si>
  <si>
    <t>Podlahy povlakové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</si>
  <si>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</si>
  <si>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</si>
  <si>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</si>
  <si>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</si>
  <si>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</si>
  <si>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</si>
  <si>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</si>
  <si>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</si>
  <si>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</si>
  <si>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</si>
  <si>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</si>
  <si>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</si>
  <si>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</si>
  <si>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</si>
  <si>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</si>
  <si>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</si>
  <si>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</si>
  <si>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</si>
  <si>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</si>
  <si>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</si>
  <si>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</si>
  <si>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</si>
  <si>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</si>
  <si>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</si>
  <si>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</si>
  <si>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</si>
  <si>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</si>
  <si>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</si>
  <si>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</si>
  <si>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</si>
  <si>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</si>
  <si>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</si>
  <si>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</si>
  <si>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</si>
  <si>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</si>
  <si>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</si>
  <si>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961044111R00</t>
  </si>
  <si>
    <t>Bourání základů z betonu prostého</t>
  </si>
  <si>
    <t>m3</t>
  </si>
  <si>
    <t>RTS 24/ II</t>
  </si>
  <si>
    <t>Práce</t>
  </si>
  <si>
    <t>Zelená</t>
  </si>
  <si>
    <t>POL1_</t>
  </si>
  <si>
    <t>deska a základy_předpoklad : 0,2*92,8</t>
  </si>
  <si>
    <t>VV</t>
  </si>
  <si>
    <t>0,4*0,8*42,5</t>
  </si>
  <si>
    <t>981011111R00</t>
  </si>
  <si>
    <t>Demolice budov rozebráním, dřevěné lehké</t>
  </si>
  <si>
    <t>Budovy výšky do 35 m.</t>
  </si>
  <si>
    <t>POP</t>
  </si>
  <si>
    <t>přístavek : 5,03*2,0</t>
  </si>
  <si>
    <t>981011112R00</t>
  </si>
  <si>
    <t>Demolice budov rozebráním, dřevěné ostatní</t>
  </si>
  <si>
    <t>objekt : 22,9*14,3</t>
  </si>
  <si>
    <t>764311832R00</t>
  </si>
  <si>
    <t>Demontáž krytiny, tabule 2 x 1 m, nad 25 m2, do 45°</t>
  </si>
  <si>
    <t>m2</t>
  </si>
  <si>
    <t>3,67*2*14,29+2,2*2,0</t>
  </si>
  <si>
    <t>765321810R00</t>
  </si>
  <si>
    <t>Demontáž azbestocement.čtverců na bednění, do suti</t>
  </si>
  <si>
    <t>položka použita pro případnou demontáž azbestových částí které se moho ve stavbě vyskytovat_předpoklad : 25,0</t>
  </si>
  <si>
    <t>979081111R00</t>
  </si>
  <si>
    <t>Odvoz suti a vybour. hmot na skládku do 1 km</t>
  </si>
  <si>
    <t>t</t>
  </si>
  <si>
    <t>Včetně naložení na dopravní prostředek a složení na skládku, bez poplatku za skládku.</t>
  </si>
  <si>
    <t>Odkaz na mn. položky pořadí 9 : 73,09068</t>
  </si>
  <si>
    <t>Odkaz na mn. položky pořadí 10 : 1,00000</t>
  </si>
  <si>
    <t>Odkaz na mn. položky pořadí 11 : 0,35000</t>
  </si>
  <si>
    <t>Odkaz na mn. položky pořadí 12 : 64,32000</t>
  </si>
  <si>
    <t>979081121R00</t>
  </si>
  <si>
    <t>Příplatek k odvozu za každý další 1 km</t>
  </si>
  <si>
    <t>Odkaz na mn. položky pořadí 6 : 138,76068*9</t>
  </si>
  <si>
    <t>979082111R00</t>
  </si>
  <si>
    <t>Vnitrostaveništní doprava suti do 10 m</t>
  </si>
  <si>
    <t>Odkaz na mn. položky pořadí 6 : 138,76068</t>
  </si>
  <si>
    <t>979990161R00</t>
  </si>
  <si>
    <t>Poplatek za uložení - dřevo, skupina odpadu 170201</t>
  </si>
  <si>
    <t>kategorie 17 02 01 dřevo</t>
  </si>
  <si>
    <t>Odkaz na dem. hmot. položky pořadí 2 : 0,39234</t>
  </si>
  <si>
    <t>Odkaz na dem. hmot. položky pořadí 3 : 72,69834</t>
  </si>
  <si>
    <t>979990181R00</t>
  </si>
  <si>
    <t>Poplatek za uložení suti - PVC podlahová krytina, skupina odpadu 200307</t>
  </si>
  <si>
    <t>kategorie 17 02 03 plasty</t>
  </si>
  <si>
    <t>ostatní odpad (PVC, plasty, bakelit, atd) : 1,0</t>
  </si>
  <si>
    <t>979990201R00</t>
  </si>
  <si>
    <t>Poplatek za uložení suti - azbestocementové výrobky, skupina odpadu 170605</t>
  </si>
  <si>
    <t>kategorie 17 06 05 stavební materiály obsahující azbest</t>
  </si>
  <si>
    <t>Odkaz na dem. hmot. položky pořadí 5 : 0,35000</t>
  </si>
  <si>
    <t>979999978R00</t>
  </si>
  <si>
    <t>Poplatek za recyklaci, beton lehce vyztužený, kusovost do 1600 cm2 (skup.170101)</t>
  </si>
  <si>
    <t>Odkaz na dem. hmot. položky pořadí 1 : 64,32000</t>
  </si>
  <si>
    <t>SUM</t>
  </si>
  <si>
    <t>Poznámky uchazeče k zadání</t>
  </si>
  <si>
    <t>POPUZIV</t>
  </si>
  <si>
    <t>END</t>
  </si>
  <si>
    <t>deska pod garáží_předpoklad : 0,2*36,8</t>
  </si>
  <si>
    <t>968071136R00</t>
  </si>
  <si>
    <t>Vyvěšení, zavěšení kovových křídel vrat do 4 m2</t>
  </si>
  <si>
    <t>kus</t>
  </si>
  <si>
    <t>968072559R00</t>
  </si>
  <si>
    <t>Vybourání kovových vrat plochy nad 5 m2</t>
  </si>
  <si>
    <t>3,0*2,1*2</t>
  </si>
  <si>
    <t>981014712R00</t>
  </si>
  <si>
    <t>Demolice budov mechanizací, ŽB, konstr. do 15 %</t>
  </si>
  <si>
    <t>garáže : 2,4*36,8</t>
  </si>
  <si>
    <t>712300833R00</t>
  </si>
  <si>
    <t>Odstranění povlakové krytiny střech do 10°, 3 vrstvy</t>
  </si>
  <si>
    <t>střecha garáží_předpoklad : 36,8*1,1</t>
  </si>
  <si>
    <t>Odkaz na mn. položky pořadí 9 : 0,56672</t>
  </si>
  <si>
    <t>Odkaz na mn. položky pořadí 10 : 41,21600</t>
  </si>
  <si>
    <t>Odkaz na mn. položky pořadí 6 : 41,78272*9</t>
  </si>
  <si>
    <t>Odkaz na mn. položky pořadí 6 : 41,78272</t>
  </si>
  <si>
    <t>979990121R00</t>
  </si>
  <si>
    <t>Poplatek za uložení suti - asfaltové pásy, skupina odpadu 170302</t>
  </si>
  <si>
    <t>Odkaz na dem. hmot. položky pořadí 5 : 0,56672</t>
  </si>
  <si>
    <t>Odkaz na dem. hmot. položky pořadí 1 : 14,72000</t>
  </si>
  <si>
    <t>Odkaz na dem. hmot. položky pořadí 4 : 26,49600</t>
  </si>
  <si>
    <t>deska předpoklad : 0,2*60,2</t>
  </si>
  <si>
    <t>základy : 0,4*0,8*(10,3*3+5,0*4)</t>
  </si>
  <si>
    <t>962031116R00</t>
  </si>
  <si>
    <t>Bourání příček z cihel pálených plných tl. 140 mm</t>
  </si>
  <si>
    <t>2,8*(1,66+1,51+1,38+1,53+2,87+1,91+2,87+0,95)</t>
  </si>
  <si>
    <t>-(0,8*1,97*5+0,6*1,97)</t>
  </si>
  <si>
    <t>962032231R00</t>
  </si>
  <si>
    <t>Bourání zdiva z cihel pálených na MVC</t>
  </si>
  <si>
    <t>atika_předpoklad : 0,3*0,4*(10,35*2+5,0)</t>
  </si>
  <si>
    <t>0,39*2,8*(9,95+5,74+3,6+0,8+7,1)</t>
  </si>
  <si>
    <t>-0,39*(0,87*0,53*8+0,54*0,53+0,75*1,97*2+0,7*1,97)</t>
  </si>
  <si>
    <t>0,36*2,8*(3,79*3)</t>
  </si>
  <si>
    <t>-0,35*(0,8*1,97*2)</t>
  </si>
  <si>
    <t>0,21*2,8*3,79</t>
  </si>
  <si>
    <t>963051113R00</t>
  </si>
  <si>
    <t>Bourání ŽB stropů deskových tl. nad 8 cm</t>
  </si>
  <si>
    <t>strop_předpoklad : 0,2*60,2</t>
  </si>
  <si>
    <t>965042141R00</t>
  </si>
  <si>
    <t>Bourání mazanin betonových tl. 10 cm, nad 4 m2</t>
  </si>
  <si>
    <t>pod dlažby : 0,1*(1,8+1,7+4,2+3,9+1,5+1,7+3,6+4,0+1,3+1,9+1,2+3,5+5,2+5,6)</t>
  </si>
  <si>
    <t>střecha_předpoklad : 0,15*60,2</t>
  </si>
  <si>
    <t>965081713R00</t>
  </si>
  <si>
    <t>Bourání dlažeb keramických tl.10 mm, nad 1 m2</t>
  </si>
  <si>
    <t>1,8+1,7+4,2+3,9+1,5+1,7+3,6+4,0+1,3+1,9+1,2+3,5+5,2+5,6</t>
  </si>
  <si>
    <t>968061112R00</t>
  </si>
  <si>
    <t>Vyvěšení dřevěných a plastových okenních křídel pl. do 1,5 m2</t>
  </si>
  <si>
    <t>968061125R00</t>
  </si>
  <si>
    <t>Vyvěšení dřevěných a plastových dveřních křídel pl. do 2 m2</t>
  </si>
  <si>
    <t>968062244R00</t>
  </si>
  <si>
    <t>Vybourání dřevěných rámů oken jednoduch. pl. 1 m2</t>
  </si>
  <si>
    <t>0,87*0,53*4+0,54*0,53+0,87*0,53*4</t>
  </si>
  <si>
    <t>968072455R00</t>
  </si>
  <si>
    <t>Vybourání kovových dveřních zárubní pl. do 2 m2</t>
  </si>
  <si>
    <t>0,6*1,97+0,8*1,97*3+0,75*1,97*3+0,7*1,97+0,7*1,97+0,6*1,97+0,8*1,97*2</t>
  </si>
  <si>
    <t>978013191R00</t>
  </si>
  <si>
    <t>Otlučení omítek vnitřních stěn v rozsahu do 100 %</t>
  </si>
  <si>
    <t>stávající stěna : 3,2*6,4</t>
  </si>
  <si>
    <t>978059531R00</t>
  </si>
  <si>
    <t>Odsekání vnitřních obkladů stěn nad 2 m2</t>
  </si>
  <si>
    <t>97990001</t>
  </si>
  <si>
    <t>Ostatní drobné nespecifikované bourací práce</t>
  </si>
  <si>
    <t>hod</t>
  </si>
  <si>
    <t>Vlastní</t>
  </si>
  <si>
    <t>Indiv</t>
  </si>
  <si>
    <t>střecha_předpoklad : 60,2*1,2</t>
  </si>
  <si>
    <t>721110806R00</t>
  </si>
  <si>
    <t>Demontáž potrubí z kameninových trub do DN 200 mm</t>
  </si>
  <si>
    <t>m</t>
  </si>
  <si>
    <t>721171808R00</t>
  </si>
  <si>
    <t>Demontáž potrubí z PVC do D 114 mm</t>
  </si>
  <si>
    <t>722130803R00</t>
  </si>
  <si>
    <t>Demontáž potrubí ocelových závitových, DN 50 mm</t>
  </si>
  <si>
    <t>725110811R00</t>
  </si>
  <si>
    <t>Demontáž klozetů splachovacích</t>
  </si>
  <si>
    <t>soubor</t>
  </si>
  <si>
    <t>725210821R00</t>
  </si>
  <si>
    <t>Demontáž umyvadel bez výtokových armatur</t>
  </si>
  <si>
    <t>725820801R00</t>
  </si>
  <si>
    <t>Demontáž baterie nástěnné do G 3/4"</t>
  </si>
  <si>
    <t>764351810R00</t>
  </si>
  <si>
    <t>Demontáž žlabů 4hran., rovných, rš 330 mm, do 30°</t>
  </si>
  <si>
    <t>764410850R00</t>
  </si>
  <si>
    <t>Demontáž oplechování parapetů,rš od 100 do 330 mm</t>
  </si>
  <si>
    <t>Odkaz na mn. položky pořadí 26 : 1,01136</t>
  </si>
  <si>
    <t>Odkaz na mn. položky pořadí 27 : 0,16298</t>
  </si>
  <si>
    <t>Odkaz na mn. položky pořadí 28 : 0,01980</t>
  </si>
  <si>
    <t>Odkaz na mn. položky pořadí 29 : 204,72589</t>
  </si>
  <si>
    <t>Odkaz na mn. položky pořadí 23 : 205,92003*9</t>
  </si>
  <si>
    <t>Odkaz na mn. položky pořadí 23 : 205,92002</t>
  </si>
  <si>
    <t>Odkaz na dem. hmot. položky pořadí 14 : 1,01136</t>
  </si>
  <si>
    <t>Odkaz na dem. hmot. položky pořadí 8 : 0,00000</t>
  </si>
  <si>
    <t>Odkaz na dem. hmot. položky pořadí 7 : 0,00000</t>
  </si>
  <si>
    <t>Odkaz na dem. hmot. položky pořadí 9 : 0,16298</t>
  </si>
  <si>
    <t>979990191R00</t>
  </si>
  <si>
    <t>Poplatek za uložení suti - plastové výrobky, skupina odpadu 170203</t>
  </si>
  <si>
    <t>Odkaz na dem. hmot. položky pořadí 16 : 0,01980</t>
  </si>
  <si>
    <t>979999987R00</t>
  </si>
  <si>
    <t>Poplatek za recyklaci směsi suti betonu, cihel, tašek a ker.výrobků, kusovost nad 1600 cm2 (170107)</t>
  </si>
  <si>
    <t>Odkaz na dem. hmot. položky pořadí 1 : 56,65600</t>
  </si>
  <si>
    <t>Odkaz na dem. hmot. položky pořadí 2 : 10,22140</t>
  </si>
  <si>
    <t>Odkaz na dem. hmot. položky pořadí 3 : 75,81825</t>
  </si>
  <si>
    <t>Odkaz na dem. hmot. položky pořadí 4 : 28,89600</t>
  </si>
  <si>
    <t>Odkaz na dem. hmot. položky pořadí 5 : 28,90800</t>
  </si>
  <si>
    <t>Odkaz na dem. hmot. položky pořadí 6 : 0,82200</t>
  </si>
  <si>
    <t>Odkaz na dem. hmot. položky pořadí 11 : 0,94208</t>
  </si>
  <si>
    <t>Odkaz na dem. hmot. položky pořadí 12 : 2,04000</t>
  </si>
  <si>
    <t>Odkaz na dem. hmot. položky pořadí 15 : 0,26700</t>
  </si>
  <si>
    <t>Odkaz na dem. hmot. položky pořadí 18 : 0,07732</t>
  </si>
  <si>
    <t>Odkaz na dem. hmot. položky pořadí 19 : 0,07784</t>
  </si>
  <si>
    <t>122201101R00</t>
  </si>
  <si>
    <t>Odkopávky nezapažené v hor. 3 do 100 m3</t>
  </si>
  <si>
    <t>srovnání terénu cca : 0,1*88,0</t>
  </si>
  <si>
    <t>131201110R00</t>
  </si>
  <si>
    <t>Hloubení nezapaž. jam hor.3 do 50 m3, STROJNĚ</t>
  </si>
  <si>
    <t>pro patky : 19,758*0,5</t>
  </si>
  <si>
    <t>Začátek provozního součtu</t>
  </si>
  <si>
    <t xml:space="preserve">  spodní část : 0,7*0,7*0,4*24</t>
  </si>
  <si>
    <t xml:space="preserve">  horní svahovaná část : ((0,7*0,7)+(1,2*1,2))/2*0,65*24</t>
  </si>
  <si>
    <t>Konec provozního součtu</t>
  </si>
  <si>
    <t>139601102R00</t>
  </si>
  <si>
    <t>Ruční výkop jam, rýh a šachet v hornině tř. 3</t>
  </si>
  <si>
    <t>162701105R00</t>
  </si>
  <si>
    <t>Vodorovné přemístění výkopku z hor.1-4 do 10000 m</t>
  </si>
  <si>
    <t>Odkaz na mn. položky pořadí 1 : 8,80000</t>
  </si>
  <si>
    <t>Odkaz na mn. položky pořadí 2 : 9,87900</t>
  </si>
  <si>
    <t>Odkaz na mn. položky pořadí 3 : 9,87900</t>
  </si>
  <si>
    <t>171201201R00</t>
  </si>
  <si>
    <t>Uložení sypaniny na skl.-sypanina na výšku přes 2m</t>
  </si>
  <si>
    <t>Odkaz na mn. položky pořadí 4 : 28,55800</t>
  </si>
  <si>
    <t>174101101R00</t>
  </si>
  <si>
    <t>Zásyp jam, rýh, šachet se zhutněním</t>
  </si>
  <si>
    <t>včetně strojního přemístění materiálu pro zásyp ze vzdálenosti do 10 m od okraje zásypu</t>
  </si>
  <si>
    <t xml:space="preserve">zásyp ŠD, nevhodná zemina : </t>
  </si>
  <si>
    <t>zásyp původních základů cca : 0,4*0,8*(10,3*3+5,0*4)</t>
  </si>
  <si>
    <t>dosyp na úroveň -0,250 cca : 0,08*88,0</t>
  </si>
  <si>
    <t>zásyp jam patek : 12,4236</t>
  </si>
  <si>
    <t xml:space="preserve">  spodní část : -0,7*0,7*0,4*24*1,1</t>
  </si>
  <si>
    <t xml:space="preserve">  horní část : -0,3*0,5*0,6*24</t>
  </si>
  <si>
    <t>181201101R00</t>
  </si>
  <si>
    <t>Úprava pláně v násypech v hor. 1-4, bez zhutnění</t>
  </si>
  <si>
    <t>srovnání terénu cca : 88,0</t>
  </si>
  <si>
    <t>199000002R00</t>
  </si>
  <si>
    <t>Poplatek za skládku horniny 1- 4, č. dle katal. odpadů 17 05 04</t>
  </si>
  <si>
    <t>Cena dle Pískovny Černovice. www.piskovna-cernovice.cz</t>
  </si>
  <si>
    <t>Odkaz na mn. položky pořadí 5 : 28,55800</t>
  </si>
  <si>
    <t>583423202R</t>
  </si>
  <si>
    <t>Kamenivo drcené 0/32 Želešice, JHM</t>
  </si>
  <si>
    <t>SPCM</t>
  </si>
  <si>
    <t>Specifikace</t>
  </si>
  <si>
    <t>POL3_</t>
  </si>
  <si>
    <t>zásyp : 35,7516*1,8*1,1*1,01</t>
  </si>
  <si>
    <t>215901101RT5</t>
  </si>
  <si>
    <t>Zhutnění podloží z hornin nesoudržných do 92% PS vibrační deskou</t>
  </si>
  <si>
    <t>Odkaz na mn. položky pořadí 7 : 88,00000</t>
  </si>
  <si>
    <t>274272140RT5</t>
  </si>
  <si>
    <t>Zdivo základové z bednicích tvárnic, tl. 300 mm výplň tvárnic betonem C 25/30</t>
  </si>
  <si>
    <t>0,5*0,75*(11+13*2)</t>
  </si>
  <si>
    <t>274361033R00</t>
  </si>
  <si>
    <t>Výztuž zdiva z tvárnic ztraceného bednění 16 prutů/m2, průměr 14 mm (např. zdiva suterénu)</t>
  </si>
  <si>
    <t>Odkaz na mn. položky pořadí 11 : 13,87500</t>
  </si>
  <si>
    <t>275313711R00</t>
  </si>
  <si>
    <t>Beton základových patek prostý C 25/30</t>
  </si>
  <si>
    <t>betonáž do výkopu +10% : 0,7*0,7*0,4*24*1,1</t>
  </si>
  <si>
    <t>310239211R00</t>
  </si>
  <si>
    <t>Zazdívka otvorů plochy do 4 m2 cihlami na MVC</t>
  </si>
  <si>
    <t>zazdívka do stávající části : 0,37*0,7*2,0</t>
  </si>
  <si>
    <t>380001</t>
  </si>
  <si>
    <t>Výroba modulového objektu</t>
  </si>
  <si>
    <t>Montovaný objekt ze stavebnicového systému modulů, plochou střechou a půdorysem ve tvaru odbdélníku. Dispoziční řešení je navržené dle požadavků zákazníka.</t>
  </si>
  <si>
    <t/>
  </si>
  <si>
    <t>Základní parametry objektu</t>
  </si>
  <si>
    <t>Hrubá zastavěná plocha: 89,7 m2</t>
  </si>
  <si>
    <t>Hrubá podlahová plocha: 89,7 m2</t>
  </si>
  <si>
    <t>Počet pater: 1NP</t>
  </si>
  <si>
    <t>Vnější výška: 2,83 m</t>
  </si>
  <si>
    <t>Vnitřní světlá výška: 2,50 m</t>
  </si>
  <si>
    <t>Nosná konstrukce: Svařovaný ocelový rám v RAL 7016</t>
  </si>
  <si>
    <t>Vytápění: Elektrický přímotop / u sprch el. sálavé stropní panely</t>
  </si>
  <si>
    <t>Vnitřní provedení Deska lamino tl. 12 mm, bílá / v sanitárních částech 2x SDK tl. 12.5 mm + keramický obklad bílý</t>
  </si>
  <si>
    <t>Podlahová krytina: PVC Domo Fatra 1,5 mm, šedý mramor / v sanitárních částech keramická dlažba šedá</t>
  </si>
  <si>
    <t>Založení stavby:</t>
  </si>
  <si>
    <t>Střecha: Profilovaný trapézový plech tl. 0,8 FeZn</t>
  </si>
  <si>
    <t>Vnější provedení: Profilovaný stěnový plech – tl. 0,63 mm v RAL 7016</t>
  </si>
  <si>
    <t>Zateplení budovy: Economy MW High</t>
  </si>
  <si>
    <t>Tepelná izolace – stěny: Minerální vlna (100 mm), U = 0,335 – WLG 0,035</t>
  </si>
  <si>
    <t>Tepelná izolace – podlaha: Minerální vlna (100 mm), U = 0,335 – WLG 0,035</t>
  </si>
  <si>
    <t>Tepelná izolace – strop: Minerální vlna (100 mm), U = 0,335 – WLG 0,035</t>
  </si>
  <si>
    <t>Včetně zařizovacích předmětů, rozvodů vody, kanalizace, elektroinstalace, svítidel, vypínačů, zásuvek.</t>
  </si>
  <si>
    <t>380002</t>
  </si>
  <si>
    <t>380003</t>
  </si>
  <si>
    <t>Jeřáb</t>
  </si>
  <si>
    <t>380004</t>
  </si>
  <si>
    <t xml:space="preserve">Doprava </t>
  </si>
  <si>
    <t>381001</t>
  </si>
  <si>
    <t>Doplňkové provedení_Fasáda_OSB 15 mm, KZS 50 mm, omítka</t>
  </si>
  <si>
    <t>3,15*(7,82+4,9+9,94+0,25)</t>
  </si>
  <si>
    <t>-(1,0*2,0*5+0,8*1,1+4+2,0*1,0)</t>
  </si>
  <si>
    <t>381002</t>
  </si>
  <si>
    <t>Doplňkové provedení_Přídavná střecha vč atiky, žlabu, svodu, OK, OSB, PVC</t>
  </si>
  <si>
    <t>střecha : (14,84*7,87)-(5,3*4,9)</t>
  </si>
  <si>
    <t>591100020RAA</t>
  </si>
  <si>
    <t>Chodník z dlažby zámkové, podklad štěrkodrť dlažba přírodní tloušťka 6 cm</t>
  </si>
  <si>
    <t>Agregovaná položka</t>
  </si>
  <si>
    <t>POL2_</t>
  </si>
  <si>
    <t>schudky ke vstupům : 0,5*(1,55+2,9+1,55+1,5)</t>
  </si>
  <si>
    <t>612420016RA0</t>
  </si>
  <si>
    <t>Omítka stěn vnitřní vápenocementová štuková</t>
  </si>
  <si>
    <t>Včetně pomocného lešení o výšce podlahy do 1900 mm a pro zatížení do 1,5 kPa.</t>
  </si>
  <si>
    <t>zazdívka do stávající části : 0,7*2,0</t>
  </si>
  <si>
    <t>622420110RAB</t>
  </si>
  <si>
    <t>Omítka stěn vnější vápenocement. štuková, Akronát stupeň složitosti 3, lešení</t>
  </si>
  <si>
    <t>893900101</t>
  </si>
  <si>
    <t>Přepojení a zrušení původní vodoměrné šachty, napojení  stávajícího vodovodu na nový</t>
  </si>
  <si>
    <t>893900102</t>
  </si>
  <si>
    <t>Napojení kanalizace na stávající</t>
  </si>
  <si>
    <t>831230110RAB</t>
  </si>
  <si>
    <t>Vodovodní přípojka z trub polyetylénových D 40-63 hloubka 1,2 m</t>
  </si>
  <si>
    <t>10,0+1,75*4+2,8+1,5</t>
  </si>
  <si>
    <t>893153113RA0</t>
  </si>
  <si>
    <t>Šachta vodoměrná plastová samonosná hranatá ASIO AK-VODO S půdorysu 1200 x 900 mm, výšky 1800 mm</t>
  </si>
  <si>
    <t>Osazení a dodávka vodoměrné šachty hranaté samonosné půdorysných rozměrů 1200 x 900 mm a výšky 1800 mm, včetně výkopových prací do úrovně HTÚ, zásypu a odvozu přebytečné zeminy na skládku včetně poplatku za skládku. V ceně jsou započítány náklady i na podkladní betonovou desku tl. 10 cm, montáž a dodávka litinového poklopu 600x600 mm třídy B125. Případné odstranění a zpětná oprava finálních konstrukčních vrstev uvažované tloušťky 350 mm není v ceně položky zahrnuto.</t>
  </si>
  <si>
    <t>nová vodoměrná šachta : 1</t>
  </si>
  <si>
    <t>894431311RBA</t>
  </si>
  <si>
    <t>Šachta, D 425 mm, dl.šach.roury 1,50 m, přímá dno KG D 160 mm, poklop litina 12,5 t</t>
  </si>
  <si>
    <t>Plastové dno, šachta z korugované trouby, těsnění, šachtová roura teleskopická, rám do teleskopické trouby, poklop litinový.</t>
  </si>
  <si>
    <t>splašková kanalizace_napojení na stávající kanalizaci : 1</t>
  </si>
  <si>
    <t>998014011R00</t>
  </si>
  <si>
    <t>Přesun hmot, budovy mont. jednopodl. s pláštěm</t>
  </si>
  <si>
    <t>Přesun hmot</t>
  </si>
  <si>
    <t>POL7_</t>
  </si>
  <si>
    <t>712811102RZ1</t>
  </si>
  <si>
    <t>Provedení povlakové krytiny střech, samostatné vytažení povlaku, asfaltový lak 1x nátěr - včetně dodávky asfaltového laku</t>
  </si>
  <si>
    <t>nová atika na stávající střeše : 1,0*5,75</t>
  </si>
  <si>
    <t>712841559RZ2</t>
  </si>
  <si>
    <t>Provedení povlakové krytiny střech, samostatné vytažení povlaku, asfaltové pásy přitavením 2 vrstvy - včetně dodávky Bitubitagit S 35</t>
  </si>
  <si>
    <t>Odkaz na mn. položky pořadí 30 : 5,75000</t>
  </si>
  <si>
    <t>998712101R00</t>
  </si>
  <si>
    <t>Přesun hmot pro povlakové krytiny, výšky do 6 m</t>
  </si>
  <si>
    <t>721100011RA0</t>
  </si>
  <si>
    <t>Kanalizace vnitřní, PVC, D 110 mm, zemní práce</t>
  </si>
  <si>
    <t>svisle : 1,0*4</t>
  </si>
  <si>
    <t>ležatá cca : (1,75*4+2,8+1,5*3)</t>
  </si>
  <si>
    <t>721100013RA0</t>
  </si>
  <si>
    <t>Kanalizace vnitřní, PVC, D 160 mm, zemní práce</t>
  </si>
  <si>
    <t>8,0+2,0</t>
  </si>
  <si>
    <t>762161220RA0</t>
  </si>
  <si>
    <t>Stěna vnitřní z KVH hranolů opl.deskami Fermacell</t>
  </si>
  <si>
    <t>Rozteč stojek 650 mm, výška stěny 2,82 m.</t>
  </si>
  <si>
    <t>Skladba:</t>
  </si>
  <si>
    <t>- deska sádrovláknitá přšroubovaná</t>
  </si>
  <si>
    <t>- nosná konstrukce z hranolů KVH 60/140 mm, tepelná izolace ORSIK 140 mm</t>
  </si>
  <si>
    <t>nová atika na stávající střeše : 0,5*5,75</t>
  </si>
  <si>
    <t>764430210R00</t>
  </si>
  <si>
    <t>Oplechování zdí z Pz plechu, rš 250 mm</t>
  </si>
  <si>
    <t>nová atika na stávající střeše : 6,5</t>
  </si>
  <si>
    <t>998764101R00</t>
  </si>
  <si>
    <t>Přesun hmot pro klempířské konstr., výšky do 6 m</t>
  </si>
  <si>
    <t>784450020RA0</t>
  </si>
  <si>
    <t>Malba ze směsi Remal, penetrace 1x, bílá 2x</t>
  </si>
  <si>
    <t>zazdívka do stávající části : 5,0</t>
  </si>
  <si>
    <t>210100020RAB</t>
  </si>
  <si>
    <t>Přípojka elektro v zemi pro administrativní budovy v chodníku, kabel AYKY 3 x 240 + 120</t>
  </si>
  <si>
    <t>Dále: rozebrání dlažby kladené do malty ručně, s odhozem na hromady nebo naložením na dopravní prostředek, očištění dlaždic, odkop zeminy podél obrubníků, uvolnění obrubníku z maltového lože a jejich uložení do vzdálenosti 3 m, rozebrání lože obrubníků s odhozením nebo naložením na dopravní prostředek, podklad pod dlažbu ze štěrkopísku s rozprostřením vlhčením a zhutněním tloušťky 10 cm, kladení dlažby z vybouraných a očištěných dlaždic s provedením lože tloušťky 3 cm z kameniva těženého, s vyplněním spár a se smetením přebytečného materiálu na vzdálenost do 3 m, osazení vybouraného  obrubníku se zřízením lože, s vyplněním a zatřením spár cementovou maltou, na ležato, s boční opěrou z betonu prostého C 12/15.</t>
  </si>
  <si>
    <t>odhad_napojení šaten : 30,0</t>
  </si>
  <si>
    <t>210200020RAA</t>
  </si>
  <si>
    <t>Hromosvod pro rodinné domy</t>
  </si>
  <si>
    <t>kompl</t>
  </si>
  <si>
    <t>113109610R00</t>
  </si>
  <si>
    <t>Odstranění podkladu pl.nad 50m2,bet.recykl,tl.10cm</t>
  </si>
  <si>
    <t>Odkaz na mn. položky pořadí 13 : 400,00000</t>
  </si>
  <si>
    <t>113151111R00</t>
  </si>
  <si>
    <t>Rozebrání ploch ze silničních panelů</t>
  </si>
  <si>
    <t>plechy : 34,0</t>
  </si>
  <si>
    <t>180402111R00</t>
  </si>
  <si>
    <t>Založení trávníku parkového výsevem v rovině</t>
  </si>
  <si>
    <t>úprava dotčených travnatých ploch a okolí : 500,0</t>
  </si>
  <si>
    <t>182001151R00</t>
  </si>
  <si>
    <t>Prokypření půdy rotavátorem</t>
  </si>
  <si>
    <t>182951111RT1</t>
  </si>
  <si>
    <t>Položení netkané textilie bez upevnění bez dodávky textilie</t>
  </si>
  <si>
    <t>plocha pod recyklát : 400,0*1,15</t>
  </si>
  <si>
    <t>plocha pod plechy : 34,0*1,15</t>
  </si>
  <si>
    <t>185803111R00</t>
  </si>
  <si>
    <t>Ošetření trávníku v rovině</t>
  </si>
  <si>
    <t>185803411R00</t>
  </si>
  <si>
    <t>Vyhrabání trávníku v rovině nebo svahu do 1 : 5</t>
  </si>
  <si>
    <t>00572400R</t>
  </si>
  <si>
    <t>Směs travní parková I. běžná zátěž PROFI</t>
  </si>
  <si>
    <t>kg</t>
  </si>
  <si>
    <t>500/40</t>
  </si>
  <si>
    <t>693650211R</t>
  </si>
  <si>
    <t>Geotextilie netkaná Geomatex NTB 10/300, bílá</t>
  </si>
  <si>
    <t>Odkaz na mn. položky pořadí 5 : 499,10000*1,1</t>
  </si>
  <si>
    <t>338121125R00</t>
  </si>
  <si>
    <t>Osazení sloupků železobetonových,C-/7,5 do 0,20 m3</t>
  </si>
  <si>
    <t>oplocení zpět : 1</t>
  </si>
  <si>
    <t>348121121R00</t>
  </si>
  <si>
    <t>Osazování plotových desek 300/50/2000 mm, na MC</t>
  </si>
  <si>
    <t>původní desky zpět : 14</t>
  </si>
  <si>
    <t>59231400R</t>
  </si>
  <si>
    <t>Sloupek plotový KZV 12-280 rozměr 175 x 195 x 2800 mm</t>
  </si>
  <si>
    <t>564112210R00</t>
  </si>
  <si>
    <t>Podklad z bet.recyklátu fr.16-32 po zhutn.tl.10 cm</t>
  </si>
  <si>
    <t>Dodavatel může zvolit jinou variantu, např. silniční panely.</t>
  </si>
  <si>
    <t>plocha recyklátu : 400,0</t>
  </si>
  <si>
    <t>584121111RZ1</t>
  </si>
  <si>
    <t>Osazení silničních panelů,lože z kameniva tl. 4 cm pouze montáž, panel ve specifikaci</t>
  </si>
  <si>
    <t xml:space="preserve">osazení ocelových plechů : </t>
  </si>
  <si>
    <t>u vjezdu : 1,0*6,0</t>
  </si>
  <si>
    <t>k plotu : 6,0*4,0</t>
  </si>
  <si>
    <t>přes rohy hřiště : 1,0*2,0*2</t>
  </si>
  <si>
    <t>13611248R</t>
  </si>
  <si>
    <t>Plech hladký S235JR 20,00 x 1000 x 2000 mm</t>
  </si>
  <si>
    <t xml:space="preserve">cena uvažována za nové nakoupené plechy (v případě půjčení a pronájmu může být cena jiná) : </t>
  </si>
  <si>
    <t>osazení ocelových plechů : 34,0*157,0/1000*1,01</t>
  </si>
  <si>
    <t xml:space="preserve">  u vjezdu : 1,0*6,0</t>
  </si>
  <si>
    <t xml:space="preserve">  k plotu : 6,0*4,0</t>
  </si>
  <si>
    <t xml:space="preserve">  přes rohy hřiště : 1,0*2,0*2</t>
  </si>
  <si>
    <t>914991002R00</t>
  </si>
  <si>
    <t>Montáž dočasné značky velkoplošné včetně stojanu</t>
  </si>
  <si>
    <t>914992002R00</t>
  </si>
  <si>
    <t>Nájem velkoplošné dopravní značky vč.stojanu - den</t>
  </si>
  <si>
    <t>914993002R00</t>
  </si>
  <si>
    <t>Demontáž dočasné velkoplošné značky včetně stojanu</t>
  </si>
  <si>
    <t>patka sloupku : 0,5*0,4*0,4</t>
  </si>
  <si>
    <t>962052314R00</t>
  </si>
  <si>
    <t>Bourání pilířů železobetonových</t>
  </si>
  <si>
    <t>demontáž sloupku : 0,2*0,2*2,8</t>
  </si>
  <si>
    <t>976011211R00</t>
  </si>
  <si>
    <t>Demontáž betonových plotových desek</t>
  </si>
  <si>
    <t>rozebrání plotu : 14</t>
  </si>
  <si>
    <t>998222011R00</t>
  </si>
  <si>
    <t>Přesun hmot, pozemní komunikace, kryt z kameniva</t>
  </si>
  <si>
    <t>776551830RT1</t>
  </si>
  <si>
    <t>Sejmutí povlaků volně položených z ploch nad 20 m2</t>
  </si>
  <si>
    <t xml:space="preserve">odstranění geotextilie : </t>
  </si>
  <si>
    <t>Odkaz na mn. položky pořadí 9 : 549,01000</t>
  </si>
  <si>
    <t>Odkaz na mn. položky pořadí 27 : 0,27451</t>
  </si>
  <si>
    <t>Odkaz na mn. položky pořadí 28 : 94,78880</t>
  </si>
  <si>
    <t>Odkaz na mn. položky pořadí 24 : 95,06331*9</t>
  </si>
  <si>
    <t>Odkaz na mn. položky pořadí 24 : 95,06331</t>
  </si>
  <si>
    <t>979990182R00</t>
  </si>
  <si>
    <t>Poplatek za uložení suti - koberce, skupina odpadu 200307</t>
  </si>
  <si>
    <t>Odkaz na dem. hmot. položky pořadí 23 : 0,27451</t>
  </si>
  <si>
    <t>Odkaz na dem. hmot. položky pořadí 1 : 94,36000</t>
  </si>
  <si>
    <t>Odkaz na dem. hmot. položky pořadí 19 : 0,16000</t>
  </si>
  <si>
    <t>Odkaz na dem. hmot. položky pořadí 20 : 0,26880</t>
  </si>
  <si>
    <t>Pro potřeby rozpočtu je dočasná zpevněná plocha provedena z geotextilie a betonového recyklátu.</t>
  </si>
  <si>
    <t>NAK</t>
  </si>
  <si>
    <t>005111020R</t>
  </si>
  <si>
    <t>Vytyčení stavby</t>
  </si>
  <si>
    <t>Soubor</t>
  </si>
  <si>
    <t>VRN</t>
  </si>
  <si>
    <t>Běžná</t>
  </si>
  <si>
    <t>POL99_8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</si>
  <si>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</si>
  <si>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</si>
  <si>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</si>
  <si>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</si>
  <si>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 R</t>
  </si>
  <si>
    <t>Zařízení staveniště</t>
  </si>
  <si>
    <t>Veškeré náklady spojené s vybudováním, provozem a odstraněním zařízení staveniště.</t>
  </si>
  <si>
    <t>předpokládaná doba výstavby 4-5 měsíců : 1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</si>
  <si>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</si>
  <si>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</si>
  <si>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</si>
  <si>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</si>
  <si>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</si>
  <si>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</si>
  <si>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Geodetické zaměření rohů stavby, stabilizace bodů a sestavení laviček.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</si>
</sst>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21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Font="1" applyBorder="1" applyAlignment="1">
      <alignment horizontal="center" vertical="top" shrinkToFit="1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16" fillId="0" borderId="45" xfId="0" applyNumberFormat="1" applyFont="1" applyBorder="1" applyAlignment="1">
      <alignment horizontal="left" vertical="top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73" t="s">
        <v>41</v>
      </c>
      <c r="B2" s="73"/>
      <c r="C2" s="73"/>
      <c r="D2" s="73"/>
      <c r="E2" s="73"/>
      <c r="F2" s="73"/>
      <c r="G2" s="73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4"/>
  <sheetViews>
    <sheetView showGridLines="0" topLeftCell="B18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1" customWidth="1"/>
    <col min="4" max="4" width="13" style="51" customWidth="1"/>
    <col min="5" max="5" width="9.6640625" style="51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74" t="s">
        <v>4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5">
      <c r="A2" s="2"/>
      <c r="B2" s="105" t="s">
        <v>24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5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5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5">
      <c r="A5" s="2"/>
      <c r="B5" s="31" t="s">
        <v>23</v>
      </c>
      <c r="D5" s="121" t="s">
        <v>45</v>
      </c>
      <c r="E5" s="88"/>
      <c r="F5" s="88"/>
      <c r="G5" s="88"/>
      <c r="H5" s="18" t="s">
        <v>42</v>
      </c>
      <c r="I5" s="125" t="s">
        <v>49</v>
      </c>
      <c r="J5" s="8"/>
    </row>
    <row r="6" spans="1:15" ht="15.75" customHeight="1" x14ac:dyDescent="0.25">
      <c r="A6" s="2"/>
      <c r="B6" s="28"/>
      <c r="C6" s="53"/>
      <c r="D6" s="122" t="s">
        <v>46</v>
      </c>
      <c r="E6" s="89"/>
      <c r="F6" s="89"/>
      <c r="G6" s="89"/>
      <c r="H6" s="18" t="s">
        <v>36</v>
      </c>
      <c r="I6" s="22"/>
      <c r="J6" s="8"/>
    </row>
    <row r="7" spans="1:15" ht="15.75" customHeight="1" x14ac:dyDescent="0.25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126" t="s">
        <v>50</v>
      </c>
      <c r="H8" s="18" t="s">
        <v>42</v>
      </c>
      <c r="I8" s="125" t="s">
        <v>54</v>
      </c>
      <c r="J8" s="8"/>
    </row>
    <row r="9" spans="1:15" ht="15.75" hidden="1" customHeight="1" x14ac:dyDescent="0.25">
      <c r="A9" s="2"/>
      <c r="B9" s="2"/>
      <c r="D9" s="126" t="s">
        <v>51</v>
      </c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4"/>
      <c r="D10" s="124" t="s">
        <v>53</v>
      </c>
      <c r="E10" s="127" t="s">
        <v>52</v>
      </c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8"/>
      <c r="E11" s="128"/>
      <c r="F11" s="128"/>
      <c r="G11" s="128"/>
      <c r="H11" s="18" t="s">
        <v>42</v>
      </c>
      <c r="I11" s="133"/>
      <c r="J11" s="8"/>
    </row>
    <row r="12" spans="1:15" ht="15.75" customHeight="1" x14ac:dyDescent="0.25">
      <c r="A12" s="2"/>
      <c r="B12" s="28"/>
      <c r="C12" s="53"/>
      <c r="D12" s="129"/>
      <c r="E12" s="129"/>
      <c r="F12" s="129"/>
      <c r="G12" s="129"/>
      <c r="H12" s="18" t="s">
        <v>36</v>
      </c>
      <c r="I12" s="133"/>
      <c r="J12" s="8"/>
    </row>
    <row r="13" spans="1:15" ht="15.75" customHeight="1" x14ac:dyDescent="0.25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5">
      <c r="A14" s="2"/>
      <c r="B14" s="43" t="s">
        <v>22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58"/>
      <c r="D15" s="52"/>
      <c r="E15" s="83"/>
      <c r="F15" s="83"/>
      <c r="G15" s="84"/>
      <c r="H15" s="84"/>
      <c r="I15" s="84" t="s">
        <v>31</v>
      </c>
      <c r="J15" s="85"/>
    </row>
    <row r="16" spans="1:15" ht="23.25" customHeight="1" x14ac:dyDescent="0.25">
      <c r="A16" s="195" t="s">
        <v>26</v>
      </c>
      <c r="B16" s="38" t="s">
        <v>26</v>
      </c>
      <c r="C16" s="59"/>
      <c r="D16" s="60"/>
      <c r="E16" s="80"/>
      <c r="F16" s="81"/>
      <c r="G16" s="80"/>
      <c r="H16" s="81"/>
      <c r="I16" s="80">
        <f>SUMIF(F57:F80,A16,I57:I80)+SUMIF(F57:F80,"PSU",I57:I80)</f>
        <v>0</v>
      </c>
      <c r="J16" s="82"/>
    </row>
    <row r="17" spans="1:10" ht="23.25" customHeight="1" x14ac:dyDescent="0.25">
      <c r="A17" s="195" t="s">
        <v>27</v>
      </c>
      <c r="B17" s="38" t="s">
        <v>27</v>
      </c>
      <c r="C17" s="59"/>
      <c r="D17" s="60"/>
      <c r="E17" s="80"/>
      <c r="F17" s="81"/>
      <c r="G17" s="80"/>
      <c r="H17" s="81"/>
      <c r="I17" s="80">
        <f>SUMIF(F57:F80,A17,I57:I80)</f>
        <v>0</v>
      </c>
      <c r="J17" s="82"/>
    </row>
    <row r="18" spans="1:10" ht="23.25" customHeight="1" x14ac:dyDescent="0.25">
      <c r="A18" s="195" t="s">
        <v>28</v>
      </c>
      <c r="B18" s="38" t="s">
        <v>28</v>
      </c>
      <c r="C18" s="59"/>
      <c r="D18" s="60"/>
      <c r="E18" s="80"/>
      <c r="F18" s="81"/>
      <c r="G18" s="80"/>
      <c r="H18" s="81"/>
      <c r="I18" s="80">
        <f>SUMIF(F57:F80,A18,I57:I80)</f>
        <v>0</v>
      </c>
      <c r="J18" s="82"/>
    </row>
    <row r="19" spans="1:10" ht="23.25" customHeight="1" x14ac:dyDescent="0.25">
      <c r="A19" s="195" t="s">
        <v>70</v>
      </c>
      <c r="B19" s="38" t="s">
        <v>29</v>
      </c>
      <c r="C19" s="59"/>
      <c r="D19" s="60"/>
      <c r="E19" s="80"/>
      <c r="F19" s="81"/>
      <c r="G19" s="80"/>
      <c r="H19" s="81"/>
      <c r="I19" s="80">
        <f>SUMIF(F57:F80,A19,I57:I80)</f>
        <v>0</v>
      </c>
      <c r="J19" s="82"/>
    </row>
    <row r="20" spans="1:10" ht="23.25" customHeight="1" x14ac:dyDescent="0.25">
      <c r="A20" s="195" t="s">
        <v>123</v>
      </c>
      <c r="B20" s="38" t="s">
        <v>30</v>
      </c>
      <c r="C20" s="59"/>
      <c r="D20" s="60"/>
      <c r="E20" s="80"/>
      <c r="F20" s="81"/>
      <c r="G20" s="80"/>
      <c r="H20" s="81"/>
      <c r="I20" s="80">
        <f>SUMIF(F57:F80,A20,I57:I80)</f>
        <v>0</v>
      </c>
      <c r="J20" s="82"/>
    </row>
    <row r="21" spans="1:10" ht="23.25" customHeight="1" x14ac:dyDescent="0.25">
      <c r="A21" s="2"/>
      <c r="B21" s="48" t="s">
        <v>31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5">
      <c r="A22" s="2"/>
      <c r="B22" s="42" t="s">
        <v>35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59"/>
      <c r="D23" s="60"/>
      <c r="E23" s="64">
        <v>12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59"/>
      <c r="D24" s="60"/>
      <c r="E24" s="64">
        <f>SazbaDPH1</f>
        <v>12</v>
      </c>
      <c r="F24" s="39" t="s">
        <v>0</v>
      </c>
      <c r="G24" s="92">
        <f>A23</f>
        <v>0</v>
      </c>
      <c r="H24" s="93"/>
      <c r="I24" s="93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5"/>
      <c r="D26" s="52"/>
      <c r="E26" s="66">
        <f>SazbaDPH2</f>
        <v>21</v>
      </c>
      <c r="F26" s="30" t="s">
        <v>0</v>
      </c>
      <c r="G26" s="77">
        <f>A25</f>
        <v>0</v>
      </c>
      <c r="H26" s="78"/>
      <c r="I26" s="78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67"/>
      <c r="D27" s="68"/>
      <c r="E27" s="67"/>
      <c r="F27" s="16"/>
      <c r="G27" s="79">
        <f>CenaCelkem-(ZakladDPHSni+DPHSni+ZakladDPHZakl+DPHZakl)</f>
        <v>0</v>
      </c>
      <c r="H27" s="79"/>
      <c r="I27" s="79"/>
      <c r="J27" s="41" t="str">
        <f t="shared" si="0"/>
        <v>CZK</v>
      </c>
    </row>
    <row r="28" spans="1:10" ht="27.75" hidden="1" customHeight="1" thickBot="1" x14ac:dyDescent="0.3">
      <c r="A28" s="2"/>
      <c r="B28" s="164" t="s">
        <v>25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4" t="s">
        <v>37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73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9" t="s">
        <v>12</v>
      </c>
      <c r="D32" s="70"/>
      <c r="E32" s="70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5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3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5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5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3" t="s">
        <v>1</v>
      </c>
      <c r="J38" s="144" t="s">
        <v>0</v>
      </c>
    </row>
    <row r="39" spans="1:10" ht="25.5" hidden="1" customHeight="1" x14ac:dyDescent="0.25">
      <c r="A39" s="135">
        <v>1</v>
      </c>
      <c r="B39" s="145" t="s">
        <v>55</v>
      </c>
      <c r="C39" s="146"/>
      <c r="D39" s="146"/>
      <c r="E39" s="146"/>
      <c r="F39" s="147">
        <f>'SO 01 SO 01_1 Pol'!AE49+'SO 01 SO 01_2 Pol'!AE36+'SO 01 SO 01_3 Pol'!AE88+'SO 02 SO 02_1 Pol'!AE147+'SO 04 SO 04_1 Pol'!AE83+'VN VN Naklady'!AE22</f>
        <v>0</v>
      </c>
      <c r="G39" s="148">
        <f>'SO 01 SO 01_1 Pol'!AF49+'SO 01 SO 01_2 Pol'!AF36+'SO 01 SO 01_3 Pol'!AF88+'SO 02 SO 02_1 Pol'!AF147+'SO 04 SO 04_1 Pol'!AF83+'VN VN Naklady'!AF22</f>
        <v>0</v>
      </c>
      <c r="H39" s="149">
        <f>(F39*SazbaDPH1/100)+(G39*SazbaDPH2/100)</f>
        <v>0</v>
      </c>
      <c r="I39" s="149">
        <f>F39+G39+H39</f>
        <v>0</v>
      </c>
      <c r="J39" s="150" t="str">
        <f>IF(_xlfn.SINGLE(CenaCelkemVypocet)=0,"",I39/_xlfn.SINGLE(CenaCelkemVypocet)*100)</f>
        <v/>
      </c>
    </row>
    <row r="40" spans="1:10" ht="25.5" customHeight="1" x14ac:dyDescent="0.25">
      <c r="A40" s="135">
        <v>2</v>
      </c>
      <c r="B40" s="151" t="s">
        <v>56</v>
      </c>
      <c r="C40" s="152" t="s">
        <v>57</v>
      </c>
      <c r="D40" s="152"/>
      <c r="E40" s="152"/>
      <c r="F40" s="153">
        <f>'SO 01 SO 01_1 Pol'!AE49+'SO 01 SO 01_2 Pol'!AE36+'SO 01 SO 01_3 Pol'!AE88</f>
        <v>0</v>
      </c>
      <c r="G40" s="154">
        <f>'SO 01 SO 01_1 Pol'!AF49+'SO 01 SO 01_2 Pol'!AF36+'SO 01 SO 01_3 Pol'!AF88</f>
        <v>0</v>
      </c>
      <c r="H40" s="154">
        <f>(F40*SazbaDPH1/100)+(G40*SazbaDPH2/100)</f>
        <v>0</v>
      </c>
      <c r="I40" s="154">
        <f>F40+G40+H40</f>
        <v>0</v>
      </c>
      <c r="J40" s="155" t="str">
        <f>IF(_xlfn.SINGLE(CenaCelkemVypocet)=0,"",I40/_xlfn.SINGLE(CenaCelkemVypocet)*100)</f>
        <v/>
      </c>
    </row>
    <row r="41" spans="1:10" ht="25.5" customHeight="1" x14ac:dyDescent="0.25">
      <c r="A41" s="135">
        <v>3</v>
      </c>
      <c r="B41" s="156" t="s">
        <v>58</v>
      </c>
      <c r="C41" s="146" t="s">
        <v>59</v>
      </c>
      <c r="D41" s="146"/>
      <c r="E41" s="146"/>
      <c r="F41" s="157">
        <f>'SO 01 SO 01_1 Pol'!AE49</f>
        <v>0</v>
      </c>
      <c r="G41" s="149">
        <f>'SO 01 SO 01_1 Pol'!AF49</f>
        <v>0</v>
      </c>
      <c r="H41" s="149">
        <f>(F41*SazbaDPH1/100)+(G41*SazbaDPH2/100)</f>
        <v>0</v>
      </c>
      <c r="I41" s="149">
        <f>F41+G41+H41</f>
        <v>0</v>
      </c>
      <c r="J41" s="150" t="str">
        <f>IF(_xlfn.SINGLE(CenaCelkemVypocet)=0,"",I41/_xlfn.SINGLE(CenaCelkemVypocet)*100)</f>
        <v/>
      </c>
    </row>
    <row r="42" spans="1:10" ht="25.5" customHeight="1" x14ac:dyDescent="0.25">
      <c r="A42" s="135">
        <v>3</v>
      </c>
      <c r="B42" s="156" t="s">
        <v>60</v>
      </c>
      <c r="C42" s="146" t="s">
        <v>61</v>
      </c>
      <c r="D42" s="146"/>
      <c r="E42" s="146"/>
      <c r="F42" s="157">
        <f>'SO 01 SO 01_2 Pol'!AE36</f>
        <v>0</v>
      </c>
      <c r="G42" s="149">
        <f>'SO 01 SO 01_2 Pol'!AF36</f>
        <v>0</v>
      </c>
      <c r="H42" s="149">
        <f>(F42*SazbaDPH1/100)+(G42*SazbaDPH2/100)</f>
        <v>0</v>
      </c>
      <c r="I42" s="149">
        <f>F42+G42+H42</f>
        <v>0</v>
      </c>
      <c r="J42" s="150" t="str">
        <f>IF(_xlfn.SINGLE(CenaCelkemVypocet)=0,"",I42/_xlfn.SINGLE(CenaCelkemVypocet)*100)</f>
        <v/>
      </c>
    </row>
    <row r="43" spans="1:10" ht="25.5" customHeight="1" x14ac:dyDescent="0.25">
      <c r="A43" s="135">
        <v>3</v>
      </c>
      <c r="B43" s="156" t="s">
        <v>62</v>
      </c>
      <c r="C43" s="146" t="s">
        <v>63</v>
      </c>
      <c r="D43" s="146"/>
      <c r="E43" s="146"/>
      <c r="F43" s="157">
        <f>'SO 01 SO 01_3 Pol'!AE88</f>
        <v>0</v>
      </c>
      <c r="G43" s="149">
        <f>'SO 01 SO 01_3 Pol'!AF88</f>
        <v>0</v>
      </c>
      <c r="H43" s="149">
        <f>(F43*SazbaDPH1/100)+(G43*SazbaDPH2/100)</f>
        <v>0</v>
      </c>
      <c r="I43" s="149">
        <f>F43+G43+H43</f>
        <v>0</v>
      </c>
      <c r="J43" s="150" t="str">
        <f>IF(_xlfn.SINGLE(CenaCelkemVypocet)=0,"",I43/_xlfn.SINGLE(CenaCelkemVypocet)*100)</f>
        <v/>
      </c>
    </row>
    <row r="44" spans="1:10" ht="25.5" customHeight="1" x14ac:dyDescent="0.25">
      <c r="A44" s="135">
        <v>2</v>
      </c>
      <c r="B44" s="151" t="s">
        <v>64</v>
      </c>
      <c r="C44" s="152" t="s">
        <v>65</v>
      </c>
      <c r="D44" s="152"/>
      <c r="E44" s="152"/>
      <c r="F44" s="153">
        <f>'SO 02 SO 02_1 Pol'!AE147</f>
        <v>0</v>
      </c>
      <c r="G44" s="154">
        <f>'SO 02 SO 02_1 Pol'!AF147</f>
        <v>0</v>
      </c>
      <c r="H44" s="154">
        <f>(F44*SazbaDPH1/100)+(G44*SazbaDPH2/100)</f>
        <v>0</v>
      </c>
      <c r="I44" s="154">
        <f>F44+G44+H44</f>
        <v>0</v>
      </c>
      <c r="J44" s="155" t="str">
        <f>IF(_xlfn.SINGLE(CenaCelkemVypocet)=0,"",I44/_xlfn.SINGLE(CenaCelkemVypocet)*100)</f>
        <v/>
      </c>
    </row>
    <row r="45" spans="1:10" ht="25.5" customHeight="1" x14ac:dyDescent="0.25">
      <c r="A45" s="135">
        <v>3</v>
      </c>
      <c r="B45" s="156" t="s">
        <v>66</v>
      </c>
      <c r="C45" s="146" t="s">
        <v>65</v>
      </c>
      <c r="D45" s="146"/>
      <c r="E45" s="146"/>
      <c r="F45" s="157">
        <f>'SO 02 SO 02_1 Pol'!AE147</f>
        <v>0</v>
      </c>
      <c r="G45" s="149">
        <f>'SO 02 SO 02_1 Pol'!AF147</f>
        <v>0</v>
      </c>
      <c r="H45" s="149">
        <f>(F45*SazbaDPH1/100)+(G45*SazbaDPH2/100)</f>
        <v>0</v>
      </c>
      <c r="I45" s="149">
        <f>F45+G45+H45</f>
        <v>0</v>
      </c>
      <c r="J45" s="150" t="str">
        <f>IF(_xlfn.SINGLE(CenaCelkemVypocet)=0,"",I45/_xlfn.SINGLE(CenaCelkemVypocet)*100)</f>
        <v/>
      </c>
    </row>
    <row r="46" spans="1:10" ht="25.5" customHeight="1" x14ac:dyDescent="0.25">
      <c r="A46" s="135">
        <v>2</v>
      </c>
      <c r="B46" s="151" t="s">
        <v>67</v>
      </c>
      <c r="C46" s="152" t="s">
        <v>68</v>
      </c>
      <c r="D46" s="152"/>
      <c r="E46" s="152"/>
      <c r="F46" s="153">
        <f>'SO 04 SO 04_1 Pol'!AE83</f>
        <v>0</v>
      </c>
      <c r="G46" s="154">
        <f>'SO 04 SO 04_1 Pol'!AF83</f>
        <v>0</v>
      </c>
      <c r="H46" s="154">
        <f>(F46*SazbaDPH1/100)+(G46*SazbaDPH2/100)</f>
        <v>0</v>
      </c>
      <c r="I46" s="154">
        <f>F46+G46+H46</f>
        <v>0</v>
      </c>
      <c r="J46" s="155" t="str">
        <f>IF(_xlfn.SINGLE(CenaCelkemVypocet)=0,"",I46/_xlfn.SINGLE(CenaCelkemVypocet)*100)</f>
        <v/>
      </c>
    </row>
    <row r="47" spans="1:10" ht="25.5" customHeight="1" x14ac:dyDescent="0.25">
      <c r="A47" s="135">
        <v>3</v>
      </c>
      <c r="B47" s="156" t="s">
        <v>69</v>
      </c>
      <c r="C47" s="146" t="s">
        <v>68</v>
      </c>
      <c r="D47" s="146"/>
      <c r="E47" s="146"/>
      <c r="F47" s="157">
        <f>'SO 04 SO 04_1 Pol'!AE83</f>
        <v>0</v>
      </c>
      <c r="G47" s="149">
        <f>'SO 04 SO 04_1 Pol'!AF83</f>
        <v>0</v>
      </c>
      <c r="H47" s="149">
        <f>(F47*SazbaDPH1/100)+(G47*SazbaDPH2/100)</f>
        <v>0</v>
      </c>
      <c r="I47" s="149">
        <f>F47+G47+H47</f>
        <v>0</v>
      </c>
      <c r="J47" s="150" t="str">
        <f>IF(_xlfn.SINGLE(CenaCelkemVypocet)=0,"",I47/_xlfn.SINGLE(CenaCelkemVypocet)*100)</f>
        <v/>
      </c>
    </row>
    <row r="48" spans="1:10" ht="25.5" customHeight="1" x14ac:dyDescent="0.25">
      <c r="A48" s="135">
        <v>2</v>
      </c>
      <c r="B48" s="151" t="s">
        <v>70</v>
      </c>
      <c r="C48" s="152" t="s">
        <v>71</v>
      </c>
      <c r="D48" s="152"/>
      <c r="E48" s="152"/>
      <c r="F48" s="153">
        <f>'VN VN Naklady'!AE22</f>
        <v>0</v>
      </c>
      <c r="G48" s="154">
        <f>'VN VN Naklady'!AF22</f>
        <v>0</v>
      </c>
      <c r="H48" s="154">
        <f>(F48*SazbaDPH1/100)+(G48*SazbaDPH2/100)</f>
        <v>0</v>
      </c>
      <c r="I48" s="154">
        <f>F48+G48+H48</f>
        <v>0</v>
      </c>
      <c r="J48" s="155" t="str">
        <f>IF(_xlfn.SINGLE(CenaCelkemVypocet)=0,"",I48/_xlfn.SINGLE(CenaCelkemVypocet)*100)</f>
        <v/>
      </c>
    </row>
    <row r="49" spans="1:10" ht="25.5" customHeight="1" x14ac:dyDescent="0.25">
      <c r="A49" s="135">
        <v>3</v>
      </c>
      <c r="B49" s="156" t="s">
        <v>70</v>
      </c>
      <c r="C49" s="146" t="s">
        <v>71</v>
      </c>
      <c r="D49" s="146"/>
      <c r="E49" s="146"/>
      <c r="F49" s="157">
        <f>'VN VN Naklady'!AE22</f>
        <v>0</v>
      </c>
      <c r="G49" s="149">
        <f>'VN VN Naklady'!AF22</f>
        <v>0</v>
      </c>
      <c r="H49" s="149">
        <f>(F49*SazbaDPH1/100)+(G49*SazbaDPH2/100)</f>
        <v>0</v>
      </c>
      <c r="I49" s="149">
        <f>F49+G49+H49</f>
        <v>0</v>
      </c>
      <c r="J49" s="150" t="str">
        <f>IF(_xlfn.SINGLE(CenaCelkemVypocet)=0,"",I49/_xlfn.SINGLE(CenaCelkemVypocet)*100)</f>
        <v/>
      </c>
    </row>
    <row r="50" spans="1:10" ht="25.5" customHeight="1" x14ac:dyDescent="0.25">
      <c r="A50" s="135"/>
      <c r="B50" s="158" t="s">
        <v>72</v>
      </c>
      <c r="C50" s="159"/>
      <c r="D50" s="159"/>
      <c r="E50" s="160"/>
      <c r="F50" s="161">
        <f>SUMIF(A39:A49,"=1",F39:F49)</f>
        <v>0</v>
      </c>
      <c r="G50" s="162">
        <f>SUMIF(A39:A49,"=1",G39:G49)</f>
        <v>0</v>
      </c>
      <c r="H50" s="162">
        <f>SUMIF(A39:A49,"=1",H39:H49)</f>
        <v>0</v>
      </c>
      <c r="I50" s="162">
        <f>SUMIF(A39:A49,"=1",I39:I49)</f>
        <v>0</v>
      </c>
      <c r="J50" s="163">
        <f>SUMIF(A39:A49,"=1",J39:J49)</f>
        <v>0</v>
      </c>
    </row>
    <row r="54" spans="1:10" ht="15.6" x14ac:dyDescent="0.3">
      <c r="B54" s="174" t="s">
        <v>74</v>
      </c>
    </row>
    <row r="56" spans="1:10" ht="25.5" customHeight="1" x14ac:dyDescent="0.25">
      <c r="A56" s="176"/>
      <c r="B56" s="179" t="s">
        <v>18</v>
      </c>
      <c r="C56" s="179" t="s">
        <v>6</v>
      </c>
      <c r="D56" s="180"/>
      <c r="E56" s="180"/>
      <c r="F56" s="181" t="s">
        <v>75</v>
      </c>
      <c r="G56" s="181"/>
      <c r="H56" s="181"/>
      <c r="I56" s="181" t="s">
        <v>31</v>
      </c>
      <c r="J56" s="181" t="s">
        <v>0</v>
      </c>
    </row>
    <row r="57" spans="1:10" ht="36.75" customHeight="1" x14ac:dyDescent="0.25">
      <c r="A57" s="177"/>
      <c r="B57" s="182" t="s">
        <v>76</v>
      </c>
      <c r="C57" s="183" t="s">
        <v>77</v>
      </c>
      <c r="D57" s="184"/>
      <c r="E57" s="184"/>
      <c r="F57" s="191" t="s">
        <v>26</v>
      </c>
      <c r="G57" s="192"/>
      <c r="H57" s="192"/>
      <c r="I57" s="192">
        <f>'SO 02 SO 02_1 Pol'!G8+'SO 04 SO 04_1 Pol'!G8</f>
        <v>0</v>
      </c>
      <c r="J57" s="188" t="str">
        <f>IF(I81=0,"",I57/I81*100)</f>
        <v/>
      </c>
    </row>
    <row r="58" spans="1:10" ht="36.75" customHeight="1" x14ac:dyDescent="0.25">
      <c r="A58" s="177"/>
      <c r="B58" s="182" t="s">
        <v>78</v>
      </c>
      <c r="C58" s="183" t="s">
        <v>79</v>
      </c>
      <c r="D58" s="184"/>
      <c r="E58" s="184"/>
      <c r="F58" s="191" t="s">
        <v>26</v>
      </c>
      <c r="G58" s="192"/>
      <c r="H58" s="192"/>
      <c r="I58" s="192">
        <f>'SO 02 SO 02_1 Pol'!G48</f>
        <v>0</v>
      </c>
      <c r="J58" s="188" t="str">
        <f>IF(I81=0,"",I58/I81*100)</f>
        <v/>
      </c>
    </row>
    <row r="59" spans="1:10" ht="36.75" customHeight="1" x14ac:dyDescent="0.25">
      <c r="A59" s="177"/>
      <c r="B59" s="182" t="s">
        <v>80</v>
      </c>
      <c r="C59" s="183" t="s">
        <v>81</v>
      </c>
      <c r="D59" s="184"/>
      <c r="E59" s="184"/>
      <c r="F59" s="191" t="s">
        <v>26</v>
      </c>
      <c r="G59" s="192"/>
      <c r="H59" s="192"/>
      <c r="I59" s="192">
        <f>'SO 02 SO 02_1 Pol'!G57+'SO 04 SO 04_1 Pol'!G25</f>
        <v>0</v>
      </c>
      <c r="J59" s="188" t="str">
        <f>IF(I81=0,"",I59/I81*100)</f>
        <v/>
      </c>
    </row>
    <row r="60" spans="1:10" ht="36.75" customHeight="1" x14ac:dyDescent="0.25">
      <c r="A60" s="177"/>
      <c r="B60" s="182" t="s">
        <v>82</v>
      </c>
      <c r="C60" s="183" t="s">
        <v>83</v>
      </c>
      <c r="D60" s="184"/>
      <c r="E60" s="184"/>
      <c r="F60" s="191" t="s">
        <v>26</v>
      </c>
      <c r="G60" s="192"/>
      <c r="H60" s="192"/>
      <c r="I60" s="192">
        <f>'SO 02 SO 02_1 Pol'!G60</f>
        <v>0</v>
      </c>
      <c r="J60" s="188" t="str">
        <f>IF(I81=0,"",I60/I81*100)</f>
        <v/>
      </c>
    </row>
    <row r="61" spans="1:10" ht="36.75" customHeight="1" x14ac:dyDescent="0.25">
      <c r="A61" s="177"/>
      <c r="B61" s="182" t="s">
        <v>84</v>
      </c>
      <c r="C61" s="183" t="s">
        <v>85</v>
      </c>
      <c r="D61" s="184"/>
      <c r="E61" s="184"/>
      <c r="F61" s="191" t="s">
        <v>26</v>
      </c>
      <c r="G61" s="192"/>
      <c r="H61" s="192"/>
      <c r="I61" s="192">
        <f>'SO 02 SO 02_1 Pol'!G91+'SO 04 SO 04_1 Pol'!G31</f>
        <v>0</v>
      </c>
      <c r="J61" s="188" t="str">
        <f>IF(I81=0,"",I61/I81*100)</f>
        <v/>
      </c>
    </row>
    <row r="62" spans="1:10" ht="36.75" customHeight="1" x14ac:dyDescent="0.25">
      <c r="A62" s="177"/>
      <c r="B62" s="182" t="s">
        <v>86</v>
      </c>
      <c r="C62" s="183" t="s">
        <v>87</v>
      </c>
      <c r="D62" s="184"/>
      <c r="E62" s="184"/>
      <c r="F62" s="191" t="s">
        <v>26</v>
      </c>
      <c r="G62" s="192"/>
      <c r="H62" s="192"/>
      <c r="I62" s="192">
        <f>'SO 02 SO 02_1 Pol'!G94</f>
        <v>0</v>
      </c>
      <c r="J62" s="188" t="str">
        <f>IF(I81=0,"",I62/I81*100)</f>
        <v/>
      </c>
    </row>
    <row r="63" spans="1:10" ht="36.75" customHeight="1" x14ac:dyDescent="0.25">
      <c r="A63" s="177"/>
      <c r="B63" s="182" t="s">
        <v>88</v>
      </c>
      <c r="C63" s="183" t="s">
        <v>89</v>
      </c>
      <c r="D63" s="184"/>
      <c r="E63" s="184"/>
      <c r="F63" s="191" t="s">
        <v>26</v>
      </c>
      <c r="G63" s="192"/>
      <c r="H63" s="192"/>
      <c r="I63" s="192">
        <f>'SO 02 SO 02_1 Pol'!G98</f>
        <v>0</v>
      </c>
      <c r="J63" s="188" t="str">
        <f>IF(I81=0,"",I63/I81*100)</f>
        <v/>
      </c>
    </row>
    <row r="64" spans="1:10" ht="36.75" customHeight="1" x14ac:dyDescent="0.25">
      <c r="A64" s="177"/>
      <c r="B64" s="182" t="s">
        <v>90</v>
      </c>
      <c r="C64" s="183" t="s">
        <v>91</v>
      </c>
      <c r="D64" s="184"/>
      <c r="E64" s="184"/>
      <c r="F64" s="191" t="s">
        <v>26</v>
      </c>
      <c r="G64" s="192"/>
      <c r="H64" s="192"/>
      <c r="I64" s="192">
        <f>'SO 02 SO 02_1 Pol'!G101</f>
        <v>0</v>
      </c>
      <c r="J64" s="188" t="str">
        <f>IF(I81=0,"",I64/I81*100)</f>
        <v/>
      </c>
    </row>
    <row r="65" spans="1:10" ht="36.75" customHeight="1" x14ac:dyDescent="0.25">
      <c r="A65" s="177"/>
      <c r="B65" s="182" t="s">
        <v>92</v>
      </c>
      <c r="C65" s="183" t="s">
        <v>93</v>
      </c>
      <c r="D65" s="184"/>
      <c r="E65" s="184"/>
      <c r="F65" s="191" t="s">
        <v>26</v>
      </c>
      <c r="G65" s="192"/>
      <c r="H65" s="192"/>
      <c r="I65" s="192">
        <f>'SO 04 SO 04_1 Pol'!G49</f>
        <v>0</v>
      </c>
      <c r="J65" s="188" t="str">
        <f>IF(I81=0,"",I65/I81*100)</f>
        <v/>
      </c>
    </row>
    <row r="66" spans="1:10" ht="36.75" customHeight="1" x14ac:dyDescent="0.25">
      <c r="A66" s="177"/>
      <c r="B66" s="182" t="s">
        <v>94</v>
      </c>
      <c r="C66" s="183" t="s">
        <v>95</v>
      </c>
      <c r="D66" s="184"/>
      <c r="E66" s="184"/>
      <c r="F66" s="191" t="s">
        <v>26</v>
      </c>
      <c r="G66" s="192"/>
      <c r="H66" s="192"/>
      <c r="I66" s="192">
        <f>'SO 01 SO 01_1 Pol'!G8+'SO 01 SO 01_2 Pol'!G8+'SO 01 SO 01_3 Pol'!G8+'SO 04 SO 04_1 Pol'!G53</f>
        <v>0</v>
      </c>
      <c r="J66" s="188" t="str">
        <f>IF(I81=0,"",I66/I81*100)</f>
        <v/>
      </c>
    </row>
    <row r="67" spans="1:10" ht="36.75" customHeight="1" x14ac:dyDescent="0.25">
      <c r="A67" s="177"/>
      <c r="B67" s="182" t="s">
        <v>96</v>
      </c>
      <c r="C67" s="183" t="s">
        <v>97</v>
      </c>
      <c r="D67" s="184"/>
      <c r="E67" s="184"/>
      <c r="F67" s="191" t="s">
        <v>26</v>
      </c>
      <c r="G67" s="192"/>
      <c r="H67" s="192"/>
      <c r="I67" s="192">
        <f>'SO 01 SO 01_1 Pol'!G12+'SO 01 SO 01_2 Pol'!G14</f>
        <v>0</v>
      </c>
      <c r="J67" s="188" t="str">
        <f>IF(I81=0,"",I67/I81*100)</f>
        <v/>
      </c>
    </row>
    <row r="68" spans="1:10" ht="36.75" customHeight="1" x14ac:dyDescent="0.25">
      <c r="A68" s="177"/>
      <c r="B68" s="182" t="s">
        <v>98</v>
      </c>
      <c r="C68" s="183" t="s">
        <v>99</v>
      </c>
      <c r="D68" s="184"/>
      <c r="E68" s="184"/>
      <c r="F68" s="191" t="s">
        <v>26</v>
      </c>
      <c r="G68" s="192"/>
      <c r="H68" s="192"/>
      <c r="I68" s="192">
        <f>'SO 02 SO 02_1 Pol'!G112+'SO 04 SO 04_1 Pol'!G60</f>
        <v>0</v>
      </c>
      <c r="J68" s="188" t="str">
        <f>IF(I81=0,"",I68/I81*100)</f>
        <v/>
      </c>
    </row>
    <row r="69" spans="1:10" ht="36.75" customHeight="1" x14ac:dyDescent="0.25">
      <c r="A69" s="177"/>
      <c r="B69" s="182" t="s">
        <v>100</v>
      </c>
      <c r="C69" s="183" t="s">
        <v>101</v>
      </c>
      <c r="D69" s="184"/>
      <c r="E69" s="184"/>
      <c r="F69" s="191" t="s">
        <v>27</v>
      </c>
      <c r="G69" s="192"/>
      <c r="H69" s="192"/>
      <c r="I69" s="192">
        <f>'SO 01 SO 01_2 Pol'!G18+'SO 01 SO 01_3 Pol'!G39+'SO 02 SO 02_1 Pol'!G114</f>
        <v>0</v>
      </c>
      <c r="J69" s="188" t="str">
        <f>IF(I81=0,"",I69/I81*100)</f>
        <v/>
      </c>
    </row>
    <row r="70" spans="1:10" ht="36.75" customHeight="1" x14ac:dyDescent="0.25">
      <c r="A70" s="177"/>
      <c r="B70" s="182" t="s">
        <v>102</v>
      </c>
      <c r="C70" s="183" t="s">
        <v>103</v>
      </c>
      <c r="D70" s="184"/>
      <c r="E70" s="184"/>
      <c r="F70" s="191" t="s">
        <v>27</v>
      </c>
      <c r="G70" s="192"/>
      <c r="H70" s="192"/>
      <c r="I70" s="192">
        <f>'SO 01 SO 01_3 Pol'!G42+'SO 02 SO 02_1 Pol'!G120</f>
        <v>0</v>
      </c>
      <c r="J70" s="188" t="str">
        <f>IF(I81=0,"",I70/I81*100)</f>
        <v/>
      </c>
    </row>
    <row r="71" spans="1:10" ht="36.75" customHeight="1" x14ac:dyDescent="0.25">
      <c r="A71" s="177"/>
      <c r="B71" s="182" t="s">
        <v>104</v>
      </c>
      <c r="C71" s="183" t="s">
        <v>105</v>
      </c>
      <c r="D71" s="184"/>
      <c r="E71" s="184"/>
      <c r="F71" s="191" t="s">
        <v>27</v>
      </c>
      <c r="G71" s="192"/>
      <c r="H71" s="192"/>
      <c r="I71" s="192">
        <f>'SO 01 SO 01_3 Pol'!G45</f>
        <v>0</v>
      </c>
      <c r="J71" s="188" t="str">
        <f>IF(I81=0,"",I71/I81*100)</f>
        <v/>
      </c>
    </row>
    <row r="72" spans="1:10" ht="36.75" customHeight="1" x14ac:dyDescent="0.25">
      <c r="A72" s="177"/>
      <c r="B72" s="182" t="s">
        <v>106</v>
      </c>
      <c r="C72" s="183" t="s">
        <v>107</v>
      </c>
      <c r="D72" s="184"/>
      <c r="E72" s="184"/>
      <c r="F72" s="191" t="s">
        <v>27</v>
      </c>
      <c r="G72" s="192"/>
      <c r="H72" s="192"/>
      <c r="I72" s="192">
        <f>'SO 01 SO 01_3 Pol'!G47</f>
        <v>0</v>
      </c>
      <c r="J72" s="188" t="str">
        <f>IF(I81=0,"",I72/I81*100)</f>
        <v/>
      </c>
    </row>
    <row r="73" spans="1:10" ht="36.75" customHeight="1" x14ac:dyDescent="0.25">
      <c r="A73" s="177"/>
      <c r="B73" s="182" t="s">
        <v>108</v>
      </c>
      <c r="C73" s="183" t="s">
        <v>109</v>
      </c>
      <c r="D73" s="184"/>
      <c r="E73" s="184"/>
      <c r="F73" s="191" t="s">
        <v>27</v>
      </c>
      <c r="G73" s="192"/>
      <c r="H73" s="192"/>
      <c r="I73" s="192">
        <f>'SO 02 SO 02_1 Pol'!G126</f>
        <v>0</v>
      </c>
      <c r="J73" s="188" t="str">
        <f>IF(I81=0,"",I73/I81*100)</f>
        <v/>
      </c>
    </row>
    <row r="74" spans="1:10" ht="36.75" customHeight="1" x14ac:dyDescent="0.25">
      <c r="A74" s="177"/>
      <c r="B74" s="182" t="s">
        <v>110</v>
      </c>
      <c r="C74" s="183" t="s">
        <v>111</v>
      </c>
      <c r="D74" s="184"/>
      <c r="E74" s="184"/>
      <c r="F74" s="191" t="s">
        <v>27</v>
      </c>
      <c r="G74" s="192"/>
      <c r="H74" s="192"/>
      <c r="I74" s="192">
        <f>'SO 01 SO 01_1 Pol'!G19+'SO 01 SO 01_3 Pol'!G51+'SO 02 SO 02_1 Pol'!G134</f>
        <v>0</v>
      </c>
      <c r="J74" s="188" t="str">
        <f>IF(I81=0,"",I74/I81*100)</f>
        <v/>
      </c>
    </row>
    <row r="75" spans="1:10" ht="36.75" customHeight="1" x14ac:dyDescent="0.25">
      <c r="A75" s="177"/>
      <c r="B75" s="182" t="s">
        <v>112</v>
      </c>
      <c r="C75" s="183" t="s">
        <v>113</v>
      </c>
      <c r="D75" s="184"/>
      <c r="E75" s="184"/>
      <c r="F75" s="191" t="s">
        <v>27</v>
      </c>
      <c r="G75" s="192"/>
      <c r="H75" s="192"/>
      <c r="I75" s="192">
        <f>'SO 01 SO 01_1 Pol'!G22</f>
        <v>0</v>
      </c>
      <c r="J75" s="188" t="str">
        <f>IF(I81=0,"",I75/I81*100)</f>
        <v/>
      </c>
    </row>
    <row r="76" spans="1:10" ht="36.75" customHeight="1" x14ac:dyDescent="0.25">
      <c r="A76" s="177"/>
      <c r="B76" s="182" t="s">
        <v>114</v>
      </c>
      <c r="C76" s="183" t="s">
        <v>115</v>
      </c>
      <c r="D76" s="184"/>
      <c r="E76" s="184"/>
      <c r="F76" s="191" t="s">
        <v>27</v>
      </c>
      <c r="G76" s="192"/>
      <c r="H76" s="192"/>
      <c r="I76" s="192">
        <f>'SO 04 SO 04_1 Pol'!G62</f>
        <v>0</v>
      </c>
      <c r="J76" s="188" t="str">
        <f>IF(I81=0,"",I76/I81*100)</f>
        <v/>
      </c>
    </row>
    <row r="77" spans="1:10" ht="36.75" customHeight="1" x14ac:dyDescent="0.25">
      <c r="A77" s="177"/>
      <c r="B77" s="182" t="s">
        <v>116</v>
      </c>
      <c r="C77" s="183" t="s">
        <v>117</v>
      </c>
      <c r="D77" s="184"/>
      <c r="E77" s="184"/>
      <c r="F77" s="191" t="s">
        <v>27</v>
      </c>
      <c r="G77" s="192"/>
      <c r="H77" s="192"/>
      <c r="I77" s="192">
        <f>'SO 02 SO 02_1 Pol'!G138</f>
        <v>0</v>
      </c>
      <c r="J77" s="188" t="str">
        <f>IF(I81=0,"",I77/I81*100)</f>
        <v/>
      </c>
    </row>
    <row r="78" spans="1:10" ht="36.75" customHeight="1" x14ac:dyDescent="0.25">
      <c r="A78" s="177"/>
      <c r="B78" s="182" t="s">
        <v>118</v>
      </c>
      <c r="C78" s="183" t="s">
        <v>119</v>
      </c>
      <c r="D78" s="184"/>
      <c r="E78" s="184"/>
      <c r="F78" s="191" t="s">
        <v>28</v>
      </c>
      <c r="G78" s="192"/>
      <c r="H78" s="192"/>
      <c r="I78" s="192">
        <f>'SO 02 SO 02_1 Pol'!G141</f>
        <v>0</v>
      </c>
      <c r="J78" s="188" t="str">
        <f>IF(I81=0,"",I78/I81*100)</f>
        <v/>
      </c>
    </row>
    <row r="79" spans="1:10" ht="36.75" customHeight="1" x14ac:dyDescent="0.25">
      <c r="A79" s="177"/>
      <c r="B79" s="182" t="s">
        <v>120</v>
      </c>
      <c r="C79" s="183" t="s">
        <v>121</v>
      </c>
      <c r="D79" s="184"/>
      <c r="E79" s="184"/>
      <c r="F79" s="191" t="s">
        <v>122</v>
      </c>
      <c r="G79" s="192"/>
      <c r="H79" s="192"/>
      <c r="I79" s="192">
        <f>'SO 01 SO 01_1 Pol'!G25+'SO 01 SO 01_2 Pol'!G21+'SO 01 SO 01_3 Pol'!G54+'SO 04 SO 04_1 Pol'!G66</f>
        <v>0</v>
      </c>
      <c r="J79" s="188" t="str">
        <f>IF(I81=0,"",I79/I81*100)</f>
        <v/>
      </c>
    </row>
    <row r="80" spans="1:10" ht="36.75" customHeight="1" x14ac:dyDescent="0.25">
      <c r="A80" s="177"/>
      <c r="B80" s="182" t="s">
        <v>70</v>
      </c>
      <c r="C80" s="183" t="s">
        <v>29</v>
      </c>
      <c r="D80" s="184"/>
      <c r="E80" s="184"/>
      <c r="F80" s="191" t="s">
        <v>70</v>
      </c>
      <c r="G80" s="192"/>
      <c r="H80" s="192"/>
      <c r="I80" s="192">
        <f>'VN VN Naklady'!G8</f>
        <v>0</v>
      </c>
      <c r="J80" s="188" t="str">
        <f>IF(I81=0,"",I80/I81*100)</f>
        <v/>
      </c>
    </row>
    <row r="81" spans="1:10" ht="25.5" customHeight="1" x14ac:dyDescent="0.25">
      <c r="A81" s="178"/>
      <c r="B81" s="185" t="s">
        <v>1</v>
      </c>
      <c r="C81" s="186"/>
      <c r="D81" s="187"/>
      <c r="E81" s="187"/>
      <c r="F81" s="193"/>
      <c r="G81" s="194"/>
      <c r="H81" s="194"/>
      <c r="I81" s="194">
        <f>SUM(I57:I80)</f>
        <v>0</v>
      </c>
      <c r="J81" s="189">
        <f>SUM(J57:J80)</f>
        <v>0</v>
      </c>
    </row>
    <row r="82" spans="1:10" x14ac:dyDescent="0.25">
      <c r="F82" s="134"/>
      <c r="G82" s="134"/>
      <c r="H82" s="134"/>
      <c r="I82" s="134"/>
      <c r="J82" s="190"/>
    </row>
    <row r="83" spans="1:10" x14ac:dyDescent="0.25">
      <c r="F83" s="134"/>
      <c r="G83" s="134"/>
      <c r="H83" s="134"/>
      <c r="I83" s="134"/>
      <c r="J83" s="190"/>
    </row>
    <row r="84" spans="1:10" x14ac:dyDescent="0.25">
      <c r="F84" s="134"/>
      <c r="G84" s="134"/>
      <c r="H84" s="134"/>
      <c r="I84" s="134"/>
      <c r="J84" s="190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80:E80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B50:E50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1" t="s">
        <v>7</v>
      </c>
      <c r="B1" s="101"/>
      <c r="C1" s="102"/>
      <c r="D1" s="101"/>
      <c r="E1" s="101"/>
      <c r="F1" s="101"/>
      <c r="G1" s="101"/>
    </row>
    <row r="2" spans="1:7" ht="24.9" customHeight="1" x14ac:dyDescent="0.25">
      <c r="A2" s="50" t="s">
        <v>8</v>
      </c>
      <c r="B2" s="49"/>
      <c r="C2" s="103"/>
      <c r="D2" s="103"/>
      <c r="E2" s="103"/>
      <c r="F2" s="103"/>
      <c r="G2" s="104"/>
    </row>
    <row r="3" spans="1:7" ht="24.9" customHeight="1" x14ac:dyDescent="0.25">
      <c r="A3" s="50" t="s">
        <v>9</v>
      </c>
      <c r="B3" s="49"/>
      <c r="C3" s="103"/>
      <c r="D3" s="103"/>
      <c r="E3" s="103"/>
      <c r="F3" s="103"/>
      <c r="G3" s="104"/>
    </row>
    <row r="4" spans="1:7" ht="24.9" customHeight="1" x14ac:dyDescent="0.25">
      <c r="A4" s="50" t="s">
        <v>10</v>
      </c>
      <c r="B4" s="49"/>
      <c r="C4" s="103"/>
      <c r="D4" s="103"/>
      <c r="E4" s="103"/>
      <c r="F4" s="103"/>
      <c r="G4" s="104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3943D-59C3-48D9-A1F6-FBB1A14B4F7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6" t="s">
        <v>7</v>
      </c>
      <c r="B1" s="196"/>
      <c r="C1" s="196"/>
      <c r="D1" s="196"/>
      <c r="E1" s="196"/>
      <c r="F1" s="196"/>
      <c r="G1" s="196"/>
      <c r="AG1" t="s">
        <v>124</v>
      </c>
    </row>
    <row r="2" spans="1:60" ht="25.05" customHeight="1" x14ac:dyDescent="0.25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125</v>
      </c>
    </row>
    <row r="3" spans="1:60" ht="25.05" customHeight="1" x14ac:dyDescent="0.25">
      <c r="A3" s="197" t="s">
        <v>9</v>
      </c>
      <c r="B3" s="49" t="s">
        <v>56</v>
      </c>
      <c r="C3" s="200" t="s">
        <v>57</v>
      </c>
      <c r="D3" s="198"/>
      <c r="E3" s="198"/>
      <c r="F3" s="198"/>
      <c r="G3" s="199"/>
      <c r="AC3" s="175" t="s">
        <v>125</v>
      </c>
      <c r="AG3" t="s">
        <v>126</v>
      </c>
    </row>
    <row r="4" spans="1:60" ht="25.05" customHeight="1" x14ac:dyDescent="0.25">
      <c r="A4" s="201" t="s">
        <v>10</v>
      </c>
      <c r="B4" s="202" t="s">
        <v>58</v>
      </c>
      <c r="C4" s="203" t="s">
        <v>59</v>
      </c>
      <c r="D4" s="204"/>
      <c r="E4" s="204"/>
      <c r="F4" s="204"/>
      <c r="G4" s="205"/>
      <c r="AG4" t="s">
        <v>127</v>
      </c>
    </row>
    <row r="5" spans="1:60" x14ac:dyDescent="0.25">
      <c r="D5" s="10"/>
    </row>
    <row r="6" spans="1:60" ht="39.6" x14ac:dyDescent="0.25">
      <c r="A6" s="207" t="s">
        <v>128</v>
      </c>
      <c r="B6" s="209" t="s">
        <v>129</v>
      </c>
      <c r="C6" s="209" t="s">
        <v>130</v>
      </c>
      <c r="D6" s="208" t="s">
        <v>131</v>
      </c>
      <c r="E6" s="207" t="s">
        <v>132</v>
      </c>
      <c r="F6" s="206" t="s">
        <v>133</v>
      </c>
      <c r="G6" s="207" t="s">
        <v>31</v>
      </c>
      <c r="H6" s="210" t="s">
        <v>32</v>
      </c>
      <c r="I6" s="210" t="s">
        <v>134</v>
      </c>
      <c r="J6" s="210" t="s">
        <v>33</v>
      </c>
      <c r="K6" s="210" t="s">
        <v>135</v>
      </c>
      <c r="L6" s="210" t="s">
        <v>136</v>
      </c>
      <c r="M6" s="210" t="s">
        <v>137</v>
      </c>
      <c r="N6" s="210" t="s">
        <v>138</v>
      </c>
      <c r="O6" s="210" t="s">
        <v>139</v>
      </c>
      <c r="P6" s="210" t="s">
        <v>140</v>
      </c>
      <c r="Q6" s="210" t="s">
        <v>141</v>
      </c>
      <c r="R6" s="210" t="s">
        <v>142</v>
      </c>
      <c r="S6" s="210" t="s">
        <v>143</v>
      </c>
      <c r="T6" s="210" t="s">
        <v>144</v>
      </c>
      <c r="U6" s="210" t="s">
        <v>145</v>
      </c>
      <c r="V6" s="210" t="s">
        <v>146</v>
      </c>
      <c r="W6" s="210" t="s">
        <v>147</v>
      </c>
      <c r="X6" s="210" t="s">
        <v>148</v>
      </c>
      <c r="Y6" s="210" t="s">
        <v>149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5">
      <c r="A8" s="240" t="s">
        <v>150</v>
      </c>
      <c r="B8" s="241" t="s">
        <v>94</v>
      </c>
      <c r="C8" s="254" t="s">
        <v>95</v>
      </c>
      <c r="D8" s="242"/>
      <c r="E8" s="243"/>
      <c r="F8" s="244"/>
      <c r="G8" s="245">
        <f>SUMIF(AG9:AG11,"&lt;&gt;NOR",G9:G11)</f>
        <v>0</v>
      </c>
      <c r="H8" s="239"/>
      <c r="I8" s="239">
        <f>SUM(I9:I11)</f>
        <v>0</v>
      </c>
      <c r="J8" s="239"/>
      <c r="K8" s="239">
        <f>SUM(K9:K11)</f>
        <v>0</v>
      </c>
      <c r="L8" s="239"/>
      <c r="M8" s="239">
        <f>SUM(M9:M11)</f>
        <v>0</v>
      </c>
      <c r="N8" s="238"/>
      <c r="O8" s="238">
        <f>SUM(O9:O11)</f>
        <v>0</v>
      </c>
      <c r="P8" s="238"/>
      <c r="Q8" s="238">
        <f>SUM(Q9:Q11)</f>
        <v>64.319999999999993</v>
      </c>
      <c r="R8" s="239"/>
      <c r="S8" s="239"/>
      <c r="T8" s="239"/>
      <c r="U8" s="239"/>
      <c r="V8" s="239">
        <f>SUM(V9:V11)</f>
        <v>206.98</v>
      </c>
      <c r="W8" s="239"/>
      <c r="X8" s="239"/>
      <c r="Y8" s="239"/>
      <c r="AG8" t="s">
        <v>151</v>
      </c>
    </row>
    <row r="9" spans="1:60" outlineLevel="1" x14ac:dyDescent="0.25">
      <c r="A9" s="247">
        <v>1</v>
      </c>
      <c r="B9" s="248" t="s">
        <v>152</v>
      </c>
      <c r="C9" s="255" t="s">
        <v>153</v>
      </c>
      <c r="D9" s="249" t="s">
        <v>154</v>
      </c>
      <c r="E9" s="250">
        <v>32.159999999999997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2</v>
      </c>
      <c r="Q9" s="230">
        <f>ROUND(E9*P9,2)</f>
        <v>64.319999999999993</v>
      </c>
      <c r="R9" s="231"/>
      <c r="S9" s="231" t="s">
        <v>155</v>
      </c>
      <c r="T9" s="231" t="s">
        <v>155</v>
      </c>
      <c r="U9" s="231">
        <v>6.4359999999999999</v>
      </c>
      <c r="V9" s="231">
        <f>ROUND(E9*U9,2)</f>
        <v>206.98</v>
      </c>
      <c r="W9" s="231"/>
      <c r="X9" s="231" t="s">
        <v>156</v>
      </c>
      <c r="Y9" s="231" t="s">
        <v>157</v>
      </c>
      <c r="Z9" s="211"/>
      <c r="AA9" s="211"/>
      <c r="AB9" s="211"/>
      <c r="AC9" s="211"/>
      <c r="AD9" s="211"/>
      <c r="AE9" s="211"/>
      <c r="AF9" s="211"/>
      <c r="AG9" s="211" t="s">
        <v>158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56" t="s">
        <v>159</v>
      </c>
      <c r="D10" s="233"/>
      <c r="E10" s="234">
        <v>18.559999999999999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28"/>
      <c r="B11" s="229"/>
      <c r="C11" s="256" t="s">
        <v>161</v>
      </c>
      <c r="D11" s="233"/>
      <c r="E11" s="234">
        <v>13.6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160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x14ac:dyDescent="0.25">
      <c r="A12" s="240" t="s">
        <v>150</v>
      </c>
      <c r="B12" s="241" t="s">
        <v>96</v>
      </c>
      <c r="C12" s="254" t="s">
        <v>97</v>
      </c>
      <c r="D12" s="242"/>
      <c r="E12" s="243"/>
      <c r="F12" s="244"/>
      <c r="G12" s="245">
        <f>SUMIF(AG13:AG18,"&lt;&gt;NOR",G13:G18)</f>
        <v>0</v>
      </c>
      <c r="H12" s="239"/>
      <c r="I12" s="239">
        <f>SUM(I13:I18)</f>
        <v>0</v>
      </c>
      <c r="J12" s="239"/>
      <c r="K12" s="239">
        <f>SUM(K13:K18)</f>
        <v>0</v>
      </c>
      <c r="L12" s="239"/>
      <c r="M12" s="239">
        <f>SUM(M13:M18)</f>
        <v>0</v>
      </c>
      <c r="N12" s="238"/>
      <c r="O12" s="238">
        <f>SUM(O13:O18)</f>
        <v>0.19</v>
      </c>
      <c r="P12" s="238"/>
      <c r="Q12" s="238">
        <f>SUM(Q13:Q18)</f>
        <v>73.09</v>
      </c>
      <c r="R12" s="239"/>
      <c r="S12" s="239"/>
      <c r="T12" s="239"/>
      <c r="U12" s="239"/>
      <c r="V12" s="239">
        <f>SUM(V13:V18)</f>
        <v>155.63</v>
      </c>
      <c r="W12" s="239"/>
      <c r="X12" s="239"/>
      <c r="Y12" s="239"/>
      <c r="AG12" t="s">
        <v>151</v>
      </c>
    </row>
    <row r="13" spans="1:60" outlineLevel="1" x14ac:dyDescent="0.25">
      <c r="A13" s="247">
        <v>2</v>
      </c>
      <c r="B13" s="248" t="s">
        <v>162</v>
      </c>
      <c r="C13" s="255" t="s">
        <v>163</v>
      </c>
      <c r="D13" s="249" t="s">
        <v>154</v>
      </c>
      <c r="E13" s="250">
        <v>10.06</v>
      </c>
      <c r="F13" s="251"/>
      <c r="G13" s="252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7.3999999999999999E-4</v>
      </c>
      <c r="O13" s="230">
        <f>ROUND(E13*N13,2)</f>
        <v>0.01</v>
      </c>
      <c r="P13" s="230">
        <v>3.9E-2</v>
      </c>
      <c r="Q13" s="230">
        <f>ROUND(E13*P13,2)</f>
        <v>0.39</v>
      </c>
      <c r="R13" s="231"/>
      <c r="S13" s="231" t="s">
        <v>155</v>
      </c>
      <c r="T13" s="231" t="s">
        <v>155</v>
      </c>
      <c r="U13" s="231">
        <v>0.17100000000000001</v>
      </c>
      <c r="V13" s="231">
        <f>ROUND(E13*U13,2)</f>
        <v>1.72</v>
      </c>
      <c r="W13" s="231"/>
      <c r="X13" s="231" t="s">
        <v>156</v>
      </c>
      <c r="Y13" s="231" t="s">
        <v>157</v>
      </c>
      <c r="Z13" s="211"/>
      <c r="AA13" s="211"/>
      <c r="AB13" s="211"/>
      <c r="AC13" s="211"/>
      <c r="AD13" s="211"/>
      <c r="AE13" s="211"/>
      <c r="AF13" s="211"/>
      <c r="AG13" s="211" t="s">
        <v>158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28"/>
      <c r="B14" s="229"/>
      <c r="C14" s="257" t="s">
        <v>164</v>
      </c>
      <c r="D14" s="253"/>
      <c r="E14" s="253"/>
      <c r="F14" s="253"/>
      <c r="G14" s="253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165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2" x14ac:dyDescent="0.25">
      <c r="A15" s="228"/>
      <c r="B15" s="229"/>
      <c r="C15" s="256" t="s">
        <v>166</v>
      </c>
      <c r="D15" s="233"/>
      <c r="E15" s="234">
        <v>10.06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1"/>
      <c r="AA15" s="211"/>
      <c r="AB15" s="211"/>
      <c r="AC15" s="211"/>
      <c r="AD15" s="211"/>
      <c r="AE15" s="211"/>
      <c r="AF15" s="211"/>
      <c r="AG15" s="211" t="s">
        <v>160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5">
      <c r="A16" s="247">
        <v>3</v>
      </c>
      <c r="B16" s="248" t="s">
        <v>167</v>
      </c>
      <c r="C16" s="255" t="s">
        <v>168</v>
      </c>
      <c r="D16" s="249" t="s">
        <v>154</v>
      </c>
      <c r="E16" s="250">
        <v>327.47000000000003</v>
      </c>
      <c r="F16" s="251"/>
      <c r="G16" s="252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5.4000000000000001E-4</v>
      </c>
      <c r="O16" s="230">
        <f>ROUND(E16*N16,2)</f>
        <v>0.18</v>
      </c>
      <c r="P16" s="230">
        <v>0.222</v>
      </c>
      <c r="Q16" s="230">
        <f>ROUND(E16*P16,2)</f>
        <v>72.7</v>
      </c>
      <c r="R16" s="231"/>
      <c r="S16" s="231" t="s">
        <v>155</v>
      </c>
      <c r="T16" s="231" t="s">
        <v>155</v>
      </c>
      <c r="U16" s="231">
        <v>0.47</v>
      </c>
      <c r="V16" s="231">
        <f>ROUND(E16*U16,2)</f>
        <v>153.91</v>
      </c>
      <c r="W16" s="231"/>
      <c r="X16" s="231" t="s">
        <v>156</v>
      </c>
      <c r="Y16" s="231" t="s">
        <v>157</v>
      </c>
      <c r="Z16" s="211"/>
      <c r="AA16" s="211"/>
      <c r="AB16" s="211"/>
      <c r="AC16" s="211"/>
      <c r="AD16" s="211"/>
      <c r="AE16" s="211"/>
      <c r="AF16" s="211"/>
      <c r="AG16" s="211" t="s">
        <v>158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28"/>
      <c r="B17" s="229"/>
      <c r="C17" s="257" t="s">
        <v>164</v>
      </c>
      <c r="D17" s="253"/>
      <c r="E17" s="253"/>
      <c r="F17" s="253"/>
      <c r="G17" s="253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165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2" x14ac:dyDescent="0.25">
      <c r="A18" s="228"/>
      <c r="B18" s="229"/>
      <c r="C18" s="256" t="s">
        <v>169</v>
      </c>
      <c r="D18" s="233"/>
      <c r="E18" s="234">
        <v>327.47000000000003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160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x14ac:dyDescent="0.25">
      <c r="A19" s="240" t="s">
        <v>150</v>
      </c>
      <c r="B19" s="241" t="s">
        <v>110</v>
      </c>
      <c r="C19" s="254" t="s">
        <v>111</v>
      </c>
      <c r="D19" s="242"/>
      <c r="E19" s="243"/>
      <c r="F19" s="244"/>
      <c r="G19" s="245">
        <f>SUMIF(AG20:AG21,"&lt;&gt;NOR",G20:G21)</f>
        <v>0</v>
      </c>
      <c r="H19" s="239"/>
      <c r="I19" s="239">
        <f>SUM(I20:I21)</f>
        <v>0</v>
      </c>
      <c r="J19" s="239"/>
      <c r="K19" s="239">
        <f>SUM(K20:K21)</f>
        <v>0</v>
      </c>
      <c r="L19" s="239"/>
      <c r="M19" s="239">
        <f>SUM(M20:M21)</f>
        <v>0</v>
      </c>
      <c r="N19" s="238"/>
      <c r="O19" s="238">
        <f>SUM(O20:O21)</f>
        <v>0</v>
      </c>
      <c r="P19" s="238"/>
      <c r="Q19" s="238">
        <f>SUM(Q20:Q21)</f>
        <v>0.8</v>
      </c>
      <c r="R19" s="239"/>
      <c r="S19" s="239"/>
      <c r="T19" s="239"/>
      <c r="U19" s="239"/>
      <c r="V19" s="239">
        <f>SUM(V20:V21)</f>
        <v>12.02</v>
      </c>
      <c r="W19" s="239"/>
      <c r="X19" s="239"/>
      <c r="Y19" s="239"/>
      <c r="AG19" t="s">
        <v>151</v>
      </c>
    </row>
    <row r="20" spans="1:60" outlineLevel="1" x14ac:dyDescent="0.25">
      <c r="A20" s="247">
        <v>4</v>
      </c>
      <c r="B20" s="248" t="s">
        <v>170</v>
      </c>
      <c r="C20" s="255" t="s">
        <v>171</v>
      </c>
      <c r="D20" s="249" t="s">
        <v>172</v>
      </c>
      <c r="E20" s="250">
        <v>109.2886</v>
      </c>
      <c r="F20" s="251"/>
      <c r="G20" s="252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7.3200000000000001E-3</v>
      </c>
      <c r="Q20" s="230">
        <f>ROUND(E20*P20,2)</f>
        <v>0.8</v>
      </c>
      <c r="R20" s="231"/>
      <c r="S20" s="231" t="s">
        <v>155</v>
      </c>
      <c r="T20" s="231" t="s">
        <v>155</v>
      </c>
      <c r="U20" s="231">
        <v>0.11</v>
      </c>
      <c r="V20" s="231">
        <f>ROUND(E20*U20,2)</f>
        <v>12.02</v>
      </c>
      <c r="W20" s="231"/>
      <c r="X20" s="231" t="s">
        <v>156</v>
      </c>
      <c r="Y20" s="231" t="s">
        <v>157</v>
      </c>
      <c r="Z20" s="211"/>
      <c r="AA20" s="211"/>
      <c r="AB20" s="211"/>
      <c r="AC20" s="211"/>
      <c r="AD20" s="211"/>
      <c r="AE20" s="211"/>
      <c r="AF20" s="211"/>
      <c r="AG20" s="211" t="s">
        <v>158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28"/>
      <c r="B21" s="229"/>
      <c r="C21" s="256" t="s">
        <v>173</v>
      </c>
      <c r="D21" s="233"/>
      <c r="E21" s="234">
        <v>109.2886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160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x14ac:dyDescent="0.25">
      <c r="A22" s="240" t="s">
        <v>150</v>
      </c>
      <c r="B22" s="241" t="s">
        <v>112</v>
      </c>
      <c r="C22" s="254" t="s">
        <v>113</v>
      </c>
      <c r="D22" s="242"/>
      <c r="E22" s="243"/>
      <c r="F22" s="244"/>
      <c r="G22" s="245">
        <f>SUMIF(AG23:AG24,"&lt;&gt;NOR",G23:G24)</f>
        <v>0</v>
      </c>
      <c r="H22" s="239"/>
      <c r="I22" s="239">
        <f>SUM(I23:I24)</f>
        <v>0</v>
      </c>
      <c r="J22" s="239"/>
      <c r="K22" s="239">
        <f>SUM(K23:K24)</f>
        <v>0</v>
      </c>
      <c r="L22" s="239"/>
      <c r="M22" s="239">
        <f>SUM(M23:M24)</f>
        <v>0</v>
      </c>
      <c r="N22" s="238"/>
      <c r="O22" s="238">
        <f>SUM(O23:O24)</f>
        <v>0</v>
      </c>
      <c r="P22" s="238"/>
      <c r="Q22" s="238">
        <f>SUM(Q23:Q24)</f>
        <v>0.35</v>
      </c>
      <c r="R22" s="239"/>
      <c r="S22" s="239"/>
      <c r="T22" s="239"/>
      <c r="U22" s="239"/>
      <c r="V22" s="239">
        <f>SUM(V23:V24)</f>
        <v>7.25</v>
      </c>
      <c r="W22" s="239"/>
      <c r="X22" s="239"/>
      <c r="Y22" s="239"/>
      <c r="AG22" t="s">
        <v>151</v>
      </c>
    </row>
    <row r="23" spans="1:60" outlineLevel="1" x14ac:dyDescent="0.25">
      <c r="A23" s="247">
        <v>5</v>
      </c>
      <c r="B23" s="248" t="s">
        <v>174</v>
      </c>
      <c r="C23" s="255" t="s">
        <v>175</v>
      </c>
      <c r="D23" s="249" t="s">
        <v>172</v>
      </c>
      <c r="E23" s="250">
        <v>25</v>
      </c>
      <c r="F23" s="251"/>
      <c r="G23" s="252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1.4E-2</v>
      </c>
      <c r="Q23" s="230">
        <f>ROUND(E23*P23,2)</f>
        <v>0.35</v>
      </c>
      <c r="R23" s="231"/>
      <c r="S23" s="231" t="s">
        <v>155</v>
      </c>
      <c r="T23" s="231" t="s">
        <v>155</v>
      </c>
      <c r="U23" s="231">
        <v>0.28999999999999998</v>
      </c>
      <c r="V23" s="231">
        <f>ROUND(E23*U23,2)</f>
        <v>7.25</v>
      </c>
      <c r="W23" s="231"/>
      <c r="X23" s="231" t="s">
        <v>156</v>
      </c>
      <c r="Y23" s="231" t="s">
        <v>157</v>
      </c>
      <c r="Z23" s="211"/>
      <c r="AA23" s="211"/>
      <c r="AB23" s="211"/>
      <c r="AC23" s="211"/>
      <c r="AD23" s="211"/>
      <c r="AE23" s="211"/>
      <c r="AF23" s="211"/>
      <c r="AG23" s="211" t="s">
        <v>158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ht="30.6" outlineLevel="2" x14ac:dyDescent="0.25">
      <c r="A24" s="228"/>
      <c r="B24" s="229"/>
      <c r="C24" s="256" t="s">
        <v>176</v>
      </c>
      <c r="D24" s="233"/>
      <c r="E24" s="234">
        <v>25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160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x14ac:dyDescent="0.25">
      <c r="A25" s="240" t="s">
        <v>150</v>
      </c>
      <c r="B25" s="241" t="s">
        <v>120</v>
      </c>
      <c r="C25" s="254" t="s">
        <v>121</v>
      </c>
      <c r="D25" s="242"/>
      <c r="E25" s="243"/>
      <c r="F25" s="244"/>
      <c r="G25" s="245">
        <f>SUMIF(AG26:AG47,"&lt;&gt;NOR",G26:G47)</f>
        <v>0</v>
      </c>
      <c r="H25" s="239"/>
      <c r="I25" s="239">
        <f>SUM(I26:I47)</f>
        <v>0</v>
      </c>
      <c r="J25" s="239"/>
      <c r="K25" s="239">
        <f>SUM(K26:K47)</f>
        <v>0</v>
      </c>
      <c r="L25" s="239"/>
      <c r="M25" s="239">
        <f>SUM(M26:M47)</f>
        <v>0</v>
      </c>
      <c r="N25" s="238"/>
      <c r="O25" s="238">
        <f>SUM(O26:O47)</f>
        <v>0</v>
      </c>
      <c r="P25" s="238"/>
      <c r="Q25" s="238">
        <f>SUM(Q26:Q47)</f>
        <v>0</v>
      </c>
      <c r="R25" s="239"/>
      <c r="S25" s="239"/>
      <c r="T25" s="239"/>
      <c r="U25" s="239"/>
      <c r="V25" s="239">
        <f>SUM(V26:V47)</f>
        <v>198.43</v>
      </c>
      <c r="W25" s="239"/>
      <c r="X25" s="239"/>
      <c r="Y25" s="239"/>
      <c r="AG25" t="s">
        <v>151</v>
      </c>
    </row>
    <row r="26" spans="1:60" outlineLevel="1" x14ac:dyDescent="0.25">
      <c r="A26" s="247">
        <v>6</v>
      </c>
      <c r="B26" s="248" t="s">
        <v>177</v>
      </c>
      <c r="C26" s="255" t="s">
        <v>178</v>
      </c>
      <c r="D26" s="249" t="s">
        <v>179</v>
      </c>
      <c r="E26" s="250">
        <v>138.76068000000001</v>
      </c>
      <c r="F26" s="251"/>
      <c r="G26" s="252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155</v>
      </c>
      <c r="T26" s="231" t="s">
        <v>155</v>
      </c>
      <c r="U26" s="231">
        <v>0.49</v>
      </c>
      <c r="V26" s="231">
        <f>ROUND(E26*U26,2)</f>
        <v>67.989999999999995</v>
      </c>
      <c r="W26" s="231"/>
      <c r="X26" s="231" t="s">
        <v>156</v>
      </c>
      <c r="Y26" s="231" t="s">
        <v>157</v>
      </c>
      <c r="Z26" s="211"/>
      <c r="AA26" s="211"/>
      <c r="AB26" s="211"/>
      <c r="AC26" s="211"/>
      <c r="AD26" s="211"/>
      <c r="AE26" s="211"/>
      <c r="AF26" s="211"/>
      <c r="AG26" s="211" t="s">
        <v>158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28"/>
      <c r="B27" s="229"/>
      <c r="C27" s="257" t="s">
        <v>180</v>
      </c>
      <c r="D27" s="253"/>
      <c r="E27" s="253"/>
      <c r="F27" s="253"/>
      <c r="G27" s="253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165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56" t="s">
        <v>181</v>
      </c>
      <c r="D28" s="233"/>
      <c r="E28" s="234">
        <v>73.090680000000006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160</v>
      </c>
      <c r="AH28" s="211">
        <v>5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5">
      <c r="A29" s="228"/>
      <c r="B29" s="229"/>
      <c r="C29" s="256" t="s">
        <v>182</v>
      </c>
      <c r="D29" s="233"/>
      <c r="E29" s="234">
        <v>1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160</v>
      </c>
      <c r="AH29" s="211">
        <v>5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5">
      <c r="A30" s="228"/>
      <c r="B30" s="229"/>
      <c r="C30" s="256" t="s">
        <v>183</v>
      </c>
      <c r="D30" s="233"/>
      <c r="E30" s="234">
        <v>0.35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160</v>
      </c>
      <c r="AH30" s="211">
        <v>5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5">
      <c r="A31" s="228"/>
      <c r="B31" s="229"/>
      <c r="C31" s="256" t="s">
        <v>184</v>
      </c>
      <c r="D31" s="233"/>
      <c r="E31" s="234">
        <v>64.319999999999993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160</v>
      </c>
      <c r="AH31" s="211">
        <v>5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5">
      <c r="A32" s="247">
        <v>7</v>
      </c>
      <c r="B32" s="248" t="s">
        <v>185</v>
      </c>
      <c r="C32" s="255" t="s">
        <v>186</v>
      </c>
      <c r="D32" s="249" t="s">
        <v>179</v>
      </c>
      <c r="E32" s="250">
        <v>1248.8461199999999</v>
      </c>
      <c r="F32" s="251"/>
      <c r="G32" s="252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155</v>
      </c>
      <c r="T32" s="231" t="s">
        <v>155</v>
      </c>
      <c r="U32" s="231">
        <v>0</v>
      </c>
      <c r="V32" s="231">
        <f>ROUND(E32*U32,2)</f>
        <v>0</v>
      </c>
      <c r="W32" s="231"/>
      <c r="X32" s="231" t="s">
        <v>156</v>
      </c>
      <c r="Y32" s="231" t="s">
        <v>157</v>
      </c>
      <c r="Z32" s="211"/>
      <c r="AA32" s="211"/>
      <c r="AB32" s="211"/>
      <c r="AC32" s="211"/>
      <c r="AD32" s="211"/>
      <c r="AE32" s="211"/>
      <c r="AF32" s="211"/>
      <c r="AG32" s="211" t="s">
        <v>158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28"/>
      <c r="B33" s="229"/>
      <c r="C33" s="256" t="s">
        <v>187</v>
      </c>
      <c r="D33" s="233"/>
      <c r="E33" s="234">
        <v>1248.8461199999999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160</v>
      </c>
      <c r="AH33" s="211">
        <v>5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5">
      <c r="A34" s="247">
        <v>8</v>
      </c>
      <c r="B34" s="248" t="s">
        <v>188</v>
      </c>
      <c r="C34" s="255" t="s">
        <v>189</v>
      </c>
      <c r="D34" s="249" t="s">
        <v>179</v>
      </c>
      <c r="E34" s="250">
        <v>138.76068000000001</v>
      </c>
      <c r="F34" s="251"/>
      <c r="G34" s="252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0</v>
      </c>
      <c r="O34" s="230">
        <f>ROUND(E34*N34,2)</f>
        <v>0</v>
      </c>
      <c r="P34" s="230">
        <v>0</v>
      </c>
      <c r="Q34" s="230">
        <f>ROUND(E34*P34,2)</f>
        <v>0</v>
      </c>
      <c r="R34" s="231"/>
      <c r="S34" s="231" t="s">
        <v>155</v>
      </c>
      <c r="T34" s="231" t="s">
        <v>155</v>
      </c>
      <c r="U34" s="231">
        <v>0.94</v>
      </c>
      <c r="V34" s="231">
        <f>ROUND(E34*U34,2)</f>
        <v>130.44</v>
      </c>
      <c r="W34" s="231"/>
      <c r="X34" s="231" t="s">
        <v>156</v>
      </c>
      <c r="Y34" s="231" t="s">
        <v>157</v>
      </c>
      <c r="Z34" s="211"/>
      <c r="AA34" s="211"/>
      <c r="AB34" s="211"/>
      <c r="AC34" s="211"/>
      <c r="AD34" s="211"/>
      <c r="AE34" s="211"/>
      <c r="AF34" s="211"/>
      <c r="AG34" s="211" t="s">
        <v>158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5">
      <c r="A35" s="228"/>
      <c r="B35" s="229"/>
      <c r="C35" s="256" t="s">
        <v>190</v>
      </c>
      <c r="D35" s="233"/>
      <c r="E35" s="234">
        <v>138.76068000000001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160</v>
      </c>
      <c r="AH35" s="211">
        <v>5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5">
      <c r="A36" s="247">
        <v>9</v>
      </c>
      <c r="B36" s="248" t="s">
        <v>191</v>
      </c>
      <c r="C36" s="255" t="s">
        <v>192</v>
      </c>
      <c r="D36" s="249" t="s">
        <v>179</v>
      </c>
      <c r="E36" s="250">
        <v>73.090680000000006</v>
      </c>
      <c r="F36" s="251"/>
      <c r="G36" s="252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0</v>
      </c>
      <c r="O36" s="230">
        <f>ROUND(E36*N36,2)</f>
        <v>0</v>
      </c>
      <c r="P36" s="230">
        <v>0</v>
      </c>
      <c r="Q36" s="230">
        <f>ROUND(E36*P36,2)</f>
        <v>0</v>
      </c>
      <c r="R36" s="231"/>
      <c r="S36" s="231" t="s">
        <v>155</v>
      </c>
      <c r="T36" s="231" t="s">
        <v>155</v>
      </c>
      <c r="U36" s="231">
        <v>0</v>
      </c>
      <c r="V36" s="231">
        <f>ROUND(E36*U36,2)</f>
        <v>0</v>
      </c>
      <c r="W36" s="231"/>
      <c r="X36" s="231" t="s">
        <v>156</v>
      </c>
      <c r="Y36" s="231" t="s">
        <v>157</v>
      </c>
      <c r="Z36" s="211"/>
      <c r="AA36" s="211"/>
      <c r="AB36" s="211"/>
      <c r="AC36" s="211"/>
      <c r="AD36" s="211"/>
      <c r="AE36" s="211"/>
      <c r="AF36" s="211"/>
      <c r="AG36" s="211" t="s">
        <v>158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5">
      <c r="A37" s="228"/>
      <c r="B37" s="229"/>
      <c r="C37" s="257" t="s">
        <v>193</v>
      </c>
      <c r="D37" s="253"/>
      <c r="E37" s="253"/>
      <c r="F37" s="253"/>
      <c r="G37" s="253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165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28"/>
      <c r="B38" s="229"/>
      <c r="C38" s="256" t="s">
        <v>194</v>
      </c>
      <c r="D38" s="233"/>
      <c r="E38" s="234">
        <v>0.39234000000000002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160</v>
      </c>
      <c r="AH38" s="211">
        <v>7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5">
      <c r="A39" s="228"/>
      <c r="B39" s="229"/>
      <c r="C39" s="256" t="s">
        <v>195</v>
      </c>
      <c r="D39" s="233"/>
      <c r="E39" s="234">
        <v>72.698340000000002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160</v>
      </c>
      <c r="AH39" s="211">
        <v>7</v>
      </c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ht="20.399999999999999" outlineLevel="1" x14ac:dyDescent="0.25">
      <c r="A40" s="247">
        <v>10</v>
      </c>
      <c r="B40" s="248" t="s">
        <v>196</v>
      </c>
      <c r="C40" s="255" t="s">
        <v>197</v>
      </c>
      <c r="D40" s="249" t="s">
        <v>179</v>
      </c>
      <c r="E40" s="250">
        <v>1</v>
      </c>
      <c r="F40" s="251"/>
      <c r="G40" s="252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155</v>
      </c>
      <c r="T40" s="231" t="s">
        <v>155</v>
      </c>
      <c r="U40" s="231">
        <v>0</v>
      </c>
      <c r="V40" s="231">
        <f>ROUND(E40*U40,2)</f>
        <v>0</v>
      </c>
      <c r="W40" s="231"/>
      <c r="X40" s="231" t="s">
        <v>156</v>
      </c>
      <c r="Y40" s="231" t="s">
        <v>157</v>
      </c>
      <c r="Z40" s="211"/>
      <c r="AA40" s="211"/>
      <c r="AB40" s="211"/>
      <c r="AC40" s="211"/>
      <c r="AD40" s="211"/>
      <c r="AE40" s="211"/>
      <c r="AF40" s="211"/>
      <c r="AG40" s="211" t="s">
        <v>158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5">
      <c r="A41" s="228"/>
      <c r="B41" s="229"/>
      <c r="C41" s="257" t="s">
        <v>198</v>
      </c>
      <c r="D41" s="253"/>
      <c r="E41" s="253"/>
      <c r="F41" s="253"/>
      <c r="G41" s="253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165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28"/>
      <c r="B42" s="229"/>
      <c r="C42" s="256" t="s">
        <v>199</v>
      </c>
      <c r="D42" s="233"/>
      <c r="E42" s="234">
        <v>1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160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0.399999999999999" outlineLevel="1" x14ac:dyDescent="0.25">
      <c r="A43" s="247">
        <v>11</v>
      </c>
      <c r="B43" s="248" t="s">
        <v>200</v>
      </c>
      <c r="C43" s="255" t="s">
        <v>201</v>
      </c>
      <c r="D43" s="249" t="s">
        <v>179</v>
      </c>
      <c r="E43" s="250">
        <v>0.35</v>
      </c>
      <c r="F43" s="251"/>
      <c r="G43" s="252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155</v>
      </c>
      <c r="T43" s="231" t="s">
        <v>155</v>
      </c>
      <c r="U43" s="231">
        <v>0</v>
      </c>
      <c r="V43" s="231">
        <f>ROUND(E43*U43,2)</f>
        <v>0</v>
      </c>
      <c r="W43" s="231"/>
      <c r="X43" s="231" t="s">
        <v>156</v>
      </c>
      <c r="Y43" s="231" t="s">
        <v>157</v>
      </c>
      <c r="Z43" s="211"/>
      <c r="AA43" s="211"/>
      <c r="AB43" s="211"/>
      <c r="AC43" s="211"/>
      <c r="AD43" s="211"/>
      <c r="AE43" s="211"/>
      <c r="AF43" s="211"/>
      <c r="AG43" s="211" t="s">
        <v>158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28"/>
      <c r="B44" s="229"/>
      <c r="C44" s="257" t="s">
        <v>202</v>
      </c>
      <c r="D44" s="253"/>
      <c r="E44" s="253"/>
      <c r="F44" s="253"/>
      <c r="G44" s="253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165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28"/>
      <c r="B45" s="229"/>
      <c r="C45" s="256" t="s">
        <v>203</v>
      </c>
      <c r="D45" s="233"/>
      <c r="E45" s="234">
        <v>0.35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160</v>
      </c>
      <c r="AH45" s="211">
        <v>7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ht="20.399999999999999" outlineLevel="1" x14ac:dyDescent="0.25">
      <c r="A46" s="247">
        <v>12</v>
      </c>
      <c r="B46" s="248" t="s">
        <v>204</v>
      </c>
      <c r="C46" s="255" t="s">
        <v>205</v>
      </c>
      <c r="D46" s="249" t="s">
        <v>179</v>
      </c>
      <c r="E46" s="250">
        <v>64.319999999999993</v>
      </c>
      <c r="F46" s="251"/>
      <c r="G46" s="252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</v>
      </c>
      <c r="O46" s="230">
        <f>ROUND(E46*N46,2)</f>
        <v>0</v>
      </c>
      <c r="P46" s="230">
        <v>0</v>
      </c>
      <c r="Q46" s="230">
        <f>ROUND(E46*P46,2)</f>
        <v>0</v>
      </c>
      <c r="R46" s="231"/>
      <c r="S46" s="231" t="s">
        <v>155</v>
      </c>
      <c r="T46" s="231" t="s">
        <v>155</v>
      </c>
      <c r="U46" s="231">
        <v>0</v>
      </c>
      <c r="V46" s="231">
        <f>ROUND(E46*U46,2)</f>
        <v>0</v>
      </c>
      <c r="W46" s="231"/>
      <c r="X46" s="231" t="s">
        <v>156</v>
      </c>
      <c r="Y46" s="231" t="s">
        <v>157</v>
      </c>
      <c r="Z46" s="211"/>
      <c r="AA46" s="211"/>
      <c r="AB46" s="211"/>
      <c r="AC46" s="211"/>
      <c r="AD46" s="211"/>
      <c r="AE46" s="211"/>
      <c r="AF46" s="211"/>
      <c r="AG46" s="211" t="s">
        <v>158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28"/>
      <c r="B47" s="229"/>
      <c r="C47" s="256" t="s">
        <v>206</v>
      </c>
      <c r="D47" s="233"/>
      <c r="E47" s="234">
        <v>64.319999999999993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160</v>
      </c>
      <c r="AH47" s="211">
        <v>7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x14ac:dyDescent="0.25">
      <c r="A48" s="3"/>
      <c r="B48" s="4"/>
      <c r="C48" s="258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136</v>
      </c>
    </row>
    <row r="49" spans="1:33" x14ac:dyDescent="0.25">
      <c r="A49" s="214"/>
      <c r="B49" s="215" t="s">
        <v>31</v>
      </c>
      <c r="C49" s="259"/>
      <c r="D49" s="216"/>
      <c r="E49" s="217"/>
      <c r="F49" s="217"/>
      <c r="G49" s="246">
        <f>G8+G12+G19+G22+G25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207</v>
      </c>
    </row>
    <row r="50" spans="1:33" x14ac:dyDescent="0.25">
      <c r="A50" s="3"/>
      <c r="B50" s="4"/>
      <c r="C50" s="258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3"/>
      <c r="B51" s="4"/>
      <c r="C51" s="258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A52" s="218" t="s">
        <v>208</v>
      </c>
      <c r="B52" s="218"/>
      <c r="C52" s="260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5">
      <c r="A53" s="219"/>
      <c r="B53" s="220"/>
      <c r="C53" s="261"/>
      <c r="D53" s="220"/>
      <c r="E53" s="220"/>
      <c r="F53" s="220"/>
      <c r="G53" s="221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G53" t="s">
        <v>209</v>
      </c>
    </row>
    <row r="54" spans="1:33" x14ac:dyDescent="0.25">
      <c r="A54" s="222"/>
      <c r="B54" s="223"/>
      <c r="C54" s="262"/>
      <c r="D54" s="223"/>
      <c r="E54" s="223"/>
      <c r="F54" s="223"/>
      <c r="G54" s="22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33" x14ac:dyDescent="0.25">
      <c r="A55" s="222"/>
      <c r="B55" s="223"/>
      <c r="C55" s="262"/>
      <c r="D55" s="223"/>
      <c r="E55" s="223"/>
      <c r="F55" s="223"/>
      <c r="G55" s="22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33" x14ac:dyDescent="0.25">
      <c r="A56" s="222"/>
      <c r="B56" s="223"/>
      <c r="C56" s="262"/>
      <c r="D56" s="223"/>
      <c r="E56" s="223"/>
      <c r="F56" s="223"/>
      <c r="G56" s="22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33" x14ac:dyDescent="0.25">
      <c r="A57" s="225"/>
      <c r="B57" s="226"/>
      <c r="C57" s="263"/>
      <c r="D57" s="226"/>
      <c r="E57" s="226"/>
      <c r="F57" s="226"/>
      <c r="G57" s="227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33" x14ac:dyDescent="0.25">
      <c r="A58" s="3"/>
      <c r="B58" s="4"/>
      <c r="C58" s="258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33" x14ac:dyDescent="0.25">
      <c r="C59" s="264"/>
      <c r="D59" s="10"/>
      <c r="AG59" t="s">
        <v>210</v>
      </c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2">
    <mergeCell ref="C41:G41"/>
    <mergeCell ref="C44:G44"/>
    <mergeCell ref="A1:G1"/>
    <mergeCell ref="C2:G2"/>
    <mergeCell ref="C3:G3"/>
    <mergeCell ref="C4:G4"/>
    <mergeCell ref="A52:C52"/>
    <mergeCell ref="A53:G57"/>
    <mergeCell ref="C14:G14"/>
    <mergeCell ref="C17:G17"/>
    <mergeCell ref="C27:G27"/>
    <mergeCell ref="C37:G3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4C8C4-C84D-4241-AB96-38304258923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6" t="s">
        <v>7</v>
      </c>
      <c r="B1" s="196"/>
      <c r="C1" s="196"/>
      <c r="D1" s="196"/>
      <c r="E1" s="196"/>
      <c r="F1" s="196"/>
      <c r="G1" s="196"/>
      <c r="AG1" t="s">
        <v>124</v>
      </c>
    </row>
    <row r="2" spans="1:60" ht="25.05" customHeight="1" x14ac:dyDescent="0.25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125</v>
      </c>
    </row>
    <row r="3" spans="1:60" ht="25.05" customHeight="1" x14ac:dyDescent="0.25">
      <c r="A3" s="197" t="s">
        <v>9</v>
      </c>
      <c r="B3" s="49" t="s">
        <v>56</v>
      </c>
      <c r="C3" s="200" t="s">
        <v>57</v>
      </c>
      <c r="D3" s="198"/>
      <c r="E3" s="198"/>
      <c r="F3" s="198"/>
      <c r="G3" s="199"/>
      <c r="AC3" s="175" t="s">
        <v>125</v>
      </c>
      <c r="AG3" t="s">
        <v>126</v>
      </c>
    </row>
    <row r="4" spans="1:60" ht="25.05" customHeight="1" x14ac:dyDescent="0.25">
      <c r="A4" s="201" t="s">
        <v>10</v>
      </c>
      <c r="B4" s="202" t="s">
        <v>60</v>
      </c>
      <c r="C4" s="203" t="s">
        <v>61</v>
      </c>
      <c r="D4" s="204"/>
      <c r="E4" s="204"/>
      <c r="F4" s="204"/>
      <c r="G4" s="205"/>
      <c r="AG4" t="s">
        <v>127</v>
      </c>
    </row>
    <row r="5" spans="1:60" x14ac:dyDescent="0.25">
      <c r="D5" s="10"/>
    </row>
    <row r="6" spans="1:60" ht="39.6" x14ac:dyDescent="0.25">
      <c r="A6" s="207" t="s">
        <v>128</v>
      </c>
      <c r="B6" s="209" t="s">
        <v>129</v>
      </c>
      <c r="C6" s="209" t="s">
        <v>130</v>
      </c>
      <c r="D6" s="208" t="s">
        <v>131</v>
      </c>
      <c r="E6" s="207" t="s">
        <v>132</v>
      </c>
      <c r="F6" s="206" t="s">
        <v>133</v>
      </c>
      <c r="G6" s="207" t="s">
        <v>31</v>
      </c>
      <c r="H6" s="210" t="s">
        <v>32</v>
      </c>
      <c r="I6" s="210" t="s">
        <v>134</v>
      </c>
      <c r="J6" s="210" t="s">
        <v>33</v>
      </c>
      <c r="K6" s="210" t="s">
        <v>135</v>
      </c>
      <c r="L6" s="210" t="s">
        <v>136</v>
      </c>
      <c r="M6" s="210" t="s">
        <v>137</v>
      </c>
      <c r="N6" s="210" t="s">
        <v>138</v>
      </c>
      <c r="O6" s="210" t="s">
        <v>139</v>
      </c>
      <c r="P6" s="210" t="s">
        <v>140</v>
      </c>
      <c r="Q6" s="210" t="s">
        <v>141</v>
      </c>
      <c r="R6" s="210" t="s">
        <v>142</v>
      </c>
      <c r="S6" s="210" t="s">
        <v>143</v>
      </c>
      <c r="T6" s="210" t="s">
        <v>144</v>
      </c>
      <c r="U6" s="210" t="s">
        <v>145</v>
      </c>
      <c r="V6" s="210" t="s">
        <v>146</v>
      </c>
      <c r="W6" s="210" t="s">
        <v>147</v>
      </c>
      <c r="X6" s="210" t="s">
        <v>148</v>
      </c>
      <c r="Y6" s="210" t="s">
        <v>149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5">
      <c r="A8" s="240" t="s">
        <v>150</v>
      </c>
      <c r="B8" s="241" t="s">
        <v>94</v>
      </c>
      <c r="C8" s="254" t="s">
        <v>95</v>
      </c>
      <c r="D8" s="242"/>
      <c r="E8" s="243"/>
      <c r="F8" s="244"/>
      <c r="G8" s="245">
        <f>SUMIF(AG9:AG13,"&lt;&gt;NOR",G9:G13)</f>
        <v>0</v>
      </c>
      <c r="H8" s="239"/>
      <c r="I8" s="239">
        <f>SUM(I9:I13)</f>
        <v>0</v>
      </c>
      <c r="J8" s="239"/>
      <c r="K8" s="239">
        <f>SUM(K9:K13)</f>
        <v>0</v>
      </c>
      <c r="L8" s="239"/>
      <c r="M8" s="239">
        <f>SUM(M9:M13)</f>
        <v>0</v>
      </c>
      <c r="N8" s="238"/>
      <c r="O8" s="238">
        <f>SUM(O9:O13)</f>
        <v>0.01</v>
      </c>
      <c r="P8" s="238"/>
      <c r="Q8" s="238">
        <f>SUM(Q9:Q13)</f>
        <v>15.55</v>
      </c>
      <c r="R8" s="239"/>
      <c r="S8" s="239"/>
      <c r="T8" s="239"/>
      <c r="U8" s="239"/>
      <c r="V8" s="239">
        <f>SUM(V9:V13)</f>
        <v>52.859999999999992</v>
      </c>
      <c r="W8" s="239"/>
      <c r="X8" s="239"/>
      <c r="Y8" s="239"/>
      <c r="AG8" t="s">
        <v>151</v>
      </c>
    </row>
    <row r="9" spans="1:60" outlineLevel="1" x14ac:dyDescent="0.25">
      <c r="A9" s="247">
        <v>1</v>
      </c>
      <c r="B9" s="248" t="s">
        <v>152</v>
      </c>
      <c r="C9" s="255" t="s">
        <v>153</v>
      </c>
      <c r="D9" s="249" t="s">
        <v>154</v>
      </c>
      <c r="E9" s="250">
        <v>7.36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2</v>
      </c>
      <c r="Q9" s="230">
        <f>ROUND(E9*P9,2)</f>
        <v>14.72</v>
      </c>
      <c r="R9" s="231"/>
      <c r="S9" s="231" t="s">
        <v>155</v>
      </c>
      <c r="T9" s="231" t="s">
        <v>155</v>
      </c>
      <c r="U9" s="231">
        <v>6.4359999999999999</v>
      </c>
      <c r="V9" s="231">
        <f>ROUND(E9*U9,2)</f>
        <v>47.37</v>
      </c>
      <c r="W9" s="231"/>
      <c r="X9" s="231" t="s">
        <v>156</v>
      </c>
      <c r="Y9" s="231" t="s">
        <v>157</v>
      </c>
      <c r="Z9" s="211"/>
      <c r="AA9" s="211"/>
      <c r="AB9" s="211"/>
      <c r="AC9" s="211"/>
      <c r="AD9" s="211"/>
      <c r="AE9" s="211"/>
      <c r="AF9" s="211"/>
      <c r="AG9" s="211" t="s">
        <v>158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56" t="s">
        <v>211</v>
      </c>
      <c r="D10" s="233"/>
      <c r="E10" s="234">
        <v>7.36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1" x14ac:dyDescent="0.25">
      <c r="A11" s="265">
        <v>2</v>
      </c>
      <c r="B11" s="266" t="s">
        <v>212</v>
      </c>
      <c r="C11" s="271" t="s">
        <v>213</v>
      </c>
      <c r="D11" s="267" t="s">
        <v>214</v>
      </c>
      <c r="E11" s="268">
        <v>4</v>
      </c>
      <c r="F11" s="269"/>
      <c r="G11" s="270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155</v>
      </c>
      <c r="T11" s="231" t="s">
        <v>155</v>
      </c>
      <c r="U11" s="231">
        <v>0.28000000000000003</v>
      </c>
      <c r="V11" s="231">
        <f>ROUND(E11*U11,2)</f>
        <v>1.1200000000000001</v>
      </c>
      <c r="W11" s="231"/>
      <c r="X11" s="231" t="s">
        <v>156</v>
      </c>
      <c r="Y11" s="231" t="s">
        <v>157</v>
      </c>
      <c r="Z11" s="211"/>
      <c r="AA11" s="211"/>
      <c r="AB11" s="211"/>
      <c r="AC11" s="211"/>
      <c r="AD11" s="211"/>
      <c r="AE11" s="211"/>
      <c r="AF11" s="211"/>
      <c r="AG11" s="211" t="s">
        <v>158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47">
        <v>3</v>
      </c>
      <c r="B12" s="248" t="s">
        <v>215</v>
      </c>
      <c r="C12" s="255" t="s">
        <v>216</v>
      </c>
      <c r="D12" s="249" t="s">
        <v>172</v>
      </c>
      <c r="E12" s="250">
        <v>12.6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5.5999999999999995E-4</v>
      </c>
      <c r="O12" s="230">
        <f>ROUND(E12*N12,2)</f>
        <v>0.01</v>
      </c>
      <c r="P12" s="230">
        <v>6.6000000000000003E-2</v>
      </c>
      <c r="Q12" s="230">
        <f>ROUND(E12*P12,2)</f>
        <v>0.83</v>
      </c>
      <c r="R12" s="231"/>
      <c r="S12" s="231" t="s">
        <v>155</v>
      </c>
      <c r="T12" s="231" t="s">
        <v>155</v>
      </c>
      <c r="U12" s="231">
        <v>0.34699999999999998</v>
      </c>
      <c r="V12" s="231">
        <f>ROUND(E12*U12,2)</f>
        <v>4.37</v>
      </c>
      <c r="W12" s="231"/>
      <c r="X12" s="231" t="s">
        <v>156</v>
      </c>
      <c r="Y12" s="231" t="s">
        <v>157</v>
      </c>
      <c r="Z12" s="211"/>
      <c r="AA12" s="211"/>
      <c r="AB12" s="211"/>
      <c r="AC12" s="211"/>
      <c r="AD12" s="211"/>
      <c r="AE12" s="211"/>
      <c r="AF12" s="211"/>
      <c r="AG12" s="211" t="s">
        <v>158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56" t="s">
        <v>217</v>
      </c>
      <c r="D13" s="233"/>
      <c r="E13" s="234">
        <v>12.6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160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x14ac:dyDescent="0.25">
      <c r="A14" s="240" t="s">
        <v>150</v>
      </c>
      <c r="B14" s="241" t="s">
        <v>96</v>
      </c>
      <c r="C14" s="254" t="s">
        <v>97</v>
      </c>
      <c r="D14" s="242"/>
      <c r="E14" s="243"/>
      <c r="F14" s="244"/>
      <c r="G14" s="245">
        <f>SUMIF(AG15:AG17,"&lt;&gt;NOR",G15:G17)</f>
        <v>0</v>
      </c>
      <c r="H14" s="239"/>
      <c r="I14" s="239">
        <f>SUM(I15:I17)</f>
        <v>0</v>
      </c>
      <c r="J14" s="239"/>
      <c r="K14" s="239">
        <f>SUM(K15:K17)</f>
        <v>0</v>
      </c>
      <c r="L14" s="239"/>
      <c r="M14" s="239">
        <f>SUM(M15:M17)</f>
        <v>0</v>
      </c>
      <c r="N14" s="238"/>
      <c r="O14" s="238">
        <f>SUM(O15:O17)</f>
        <v>0</v>
      </c>
      <c r="P14" s="238"/>
      <c r="Q14" s="238">
        <f>SUM(Q15:Q17)</f>
        <v>26.5</v>
      </c>
      <c r="R14" s="239"/>
      <c r="S14" s="239"/>
      <c r="T14" s="239"/>
      <c r="U14" s="239"/>
      <c r="V14" s="239">
        <f>SUM(V15:V17)</f>
        <v>29.95</v>
      </c>
      <c r="W14" s="239"/>
      <c r="X14" s="239"/>
      <c r="Y14" s="239"/>
      <c r="AG14" t="s">
        <v>151</v>
      </c>
    </row>
    <row r="15" spans="1:60" outlineLevel="1" x14ac:dyDescent="0.25">
      <c r="A15" s="247">
        <v>4</v>
      </c>
      <c r="B15" s="248" t="s">
        <v>218</v>
      </c>
      <c r="C15" s="255" t="s">
        <v>219</v>
      </c>
      <c r="D15" s="249" t="s">
        <v>154</v>
      </c>
      <c r="E15" s="250">
        <v>88.32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0.3</v>
      </c>
      <c r="Q15" s="230">
        <f>ROUND(E15*P15,2)</f>
        <v>26.5</v>
      </c>
      <c r="R15" s="231"/>
      <c r="S15" s="231" t="s">
        <v>155</v>
      </c>
      <c r="T15" s="231" t="s">
        <v>155</v>
      </c>
      <c r="U15" s="231">
        <v>0.33915000000000001</v>
      </c>
      <c r="V15" s="231">
        <f>ROUND(E15*U15,2)</f>
        <v>29.95</v>
      </c>
      <c r="W15" s="231"/>
      <c r="X15" s="231" t="s">
        <v>156</v>
      </c>
      <c r="Y15" s="231" t="s">
        <v>157</v>
      </c>
      <c r="Z15" s="211"/>
      <c r="AA15" s="211"/>
      <c r="AB15" s="211"/>
      <c r="AC15" s="211"/>
      <c r="AD15" s="211"/>
      <c r="AE15" s="211"/>
      <c r="AF15" s="211"/>
      <c r="AG15" s="211" t="s">
        <v>158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57" t="s">
        <v>164</v>
      </c>
      <c r="D16" s="253"/>
      <c r="E16" s="253"/>
      <c r="F16" s="253"/>
      <c r="G16" s="253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165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28"/>
      <c r="B17" s="229"/>
      <c r="C17" s="256" t="s">
        <v>220</v>
      </c>
      <c r="D17" s="233"/>
      <c r="E17" s="234">
        <v>88.32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160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x14ac:dyDescent="0.25">
      <c r="A18" s="240" t="s">
        <v>150</v>
      </c>
      <c r="B18" s="241" t="s">
        <v>100</v>
      </c>
      <c r="C18" s="254" t="s">
        <v>101</v>
      </c>
      <c r="D18" s="242"/>
      <c r="E18" s="243"/>
      <c r="F18" s="244"/>
      <c r="G18" s="245">
        <f>SUMIF(AG19:AG20,"&lt;&gt;NOR",G19:G20)</f>
        <v>0</v>
      </c>
      <c r="H18" s="239"/>
      <c r="I18" s="239">
        <f>SUM(I19:I20)</f>
        <v>0</v>
      </c>
      <c r="J18" s="239"/>
      <c r="K18" s="239">
        <f>SUM(K19:K20)</f>
        <v>0</v>
      </c>
      <c r="L18" s="239"/>
      <c r="M18" s="239">
        <f>SUM(M19:M20)</f>
        <v>0</v>
      </c>
      <c r="N18" s="238"/>
      <c r="O18" s="238">
        <f>SUM(O19:O20)</f>
        <v>0</v>
      </c>
      <c r="P18" s="238"/>
      <c r="Q18" s="238">
        <f>SUM(Q19:Q20)</f>
        <v>0.56999999999999995</v>
      </c>
      <c r="R18" s="239"/>
      <c r="S18" s="239"/>
      <c r="T18" s="239"/>
      <c r="U18" s="239"/>
      <c r="V18" s="239">
        <f>SUM(V19:V20)</f>
        <v>2.63</v>
      </c>
      <c r="W18" s="239"/>
      <c r="X18" s="239"/>
      <c r="Y18" s="239"/>
      <c r="AG18" t="s">
        <v>151</v>
      </c>
    </row>
    <row r="19" spans="1:60" outlineLevel="1" x14ac:dyDescent="0.25">
      <c r="A19" s="247">
        <v>5</v>
      </c>
      <c r="B19" s="248" t="s">
        <v>221</v>
      </c>
      <c r="C19" s="255" t="s">
        <v>222</v>
      </c>
      <c r="D19" s="249" t="s">
        <v>172</v>
      </c>
      <c r="E19" s="250">
        <v>40.479999999999997</v>
      </c>
      <c r="F19" s="251"/>
      <c r="G19" s="252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1.4E-2</v>
      </c>
      <c r="Q19" s="230">
        <f>ROUND(E19*P19,2)</f>
        <v>0.56999999999999995</v>
      </c>
      <c r="R19" s="231"/>
      <c r="S19" s="231" t="s">
        <v>155</v>
      </c>
      <c r="T19" s="231" t="s">
        <v>155</v>
      </c>
      <c r="U19" s="231">
        <v>6.5000000000000002E-2</v>
      </c>
      <c r="V19" s="231">
        <f>ROUND(E19*U19,2)</f>
        <v>2.63</v>
      </c>
      <c r="W19" s="231"/>
      <c r="X19" s="231" t="s">
        <v>156</v>
      </c>
      <c r="Y19" s="231" t="s">
        <v>157</v>
      </c>
      <c r="Z19" s="211"/>
      <c r="AA19" s="211"/>
      <c r="AB19" s="211"/>
      <c r="AC19" s="211"/>
      <c r="AD19" s="211"/>
      <c r="AE19" s="211"/>
      <c r="AF19" s="211"/>
      <c r="AG19" s="211" t="s">
        <v>158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28"/>
      <c r="B20" s="229"/>
      <c r="C20" s="256" t="s">
        <v>223</v>
      </c>
      <c r="D20" s="233"/>
      <c r="E20" s="234">
        <v>40.479999999999997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160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x14ac:dyDescent="0.25">
      <c r="A21" s="240" t="s">
        <v>150</v>
      </c>
      <c r="B21" s="241" t="s">
        <v>120</v>
      </c>
      <c r="C21" s="254" t="s">
        <v>121</v>
      </c>
      <c r="D21" s="242"/>
      <c r="E21" s="243"/>
      <c r="F21" s="244"/>
      <c r="G21" s="245">
        <f>SUMIF(AG22:AG34,"&lt;&gt;NOR",G22:G34)</f>
        <v>0</v>
      </c>
      <c r="H21" s="239"/>
      <c r="I21" s="239">
        <f>SUM(I22:I34)</f>
        <v>0</v>
      </c>
      <c r="J21" s="239"/>
      <c r="K21" s="239">
        <f>SUM(K22:K34)</f>
        <v>0</v>
      </c>
      <c r="L21" s="239"/>
      <c r="M21" s="239">
        <f>SUM(M22:M34)</f>
        <v>0</v>
      </c>
      <c r="N21" s="238"/>
      <c r="O21" s="238">
        <f>SUM(O22:O34)</f>
        <v>0</v>
      </c>
      <c r="P21" s="238"/>
      <c r="Q21" s="238">
        <f>SUM(Q22:Q34)</f>
        <v>0</v>
      </c>
      <c r="R21" s="239"/>
      <c r="S21" s="239"/>
      <c r="T21" s="239"/>
      <c r="U21" s="239"/>
      <c r="V21" s="239">
        <f>SUM(V22:V34)</f>
        <v>59.75</v>
      </c>
      <c r="W21" s="239"/>
      <c r="X21" s="239"/>
      <c r="Y21" s="239"/>
      <c r="AG21" t="s">
        <v>151</v>
      </c>
    </row>
    <row r="22" spans="1:60" outlineLevel="1" x14ac:dyDescent="0.25">
      <c r="A22" s="247">
        <v>6</v>
      </c>
      <c r="B22" s="248" t="s">
        <v>177</v>
      </c>
      <c r="C22" s="255" t="s">
        <v>178</v>
      </c>
      <c r="D22" s="249" t="s">
        <v>179</v>
      </c>
      <c r="E22" s="250">
        <v>41.782719999999998</v>
      </c>
      <c r="F22" s="251"/>
      <c r="G22" s="252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155</v>
      </c>
      <c r="T22" s="231" t="s">
        <v>155</v>
      </c>
      <c r="U22" s="231">
        <v>0.49</v>
      </c>
      <c r="V22" s="231">
        <f>ROUND(E22*U22,2)</f>
        <v>20.47</v>
      </c>
      <c r="W22" s="231"/>
      <c r="X22" s="231" t="s">
        <v>156</v>
      </c>
      <c r="Y22" s="231" t="s">
        <v>157</v>
      </c>
      <c r="Z22" s="211"/>
      <c r="AA22" s="211"/>
      <c r="AB22" s="211"/>
      <c r="AC22" s="211"/>
      <c r="AD22" s="211"/>
      <c r="AE22" s="211"/>
      <c r="AF22" s="211"/>
      <c r="AG22" s="211" t="s">
        <v>158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28"/>
      <c r="B23" s="229"/>
      <c r="C23" s="257" t="s">
        <v>180</v>
      </c>
      <c r="D23" s="253"/>
      <c r="E23" s="253"/>
      <c r="F23" s="253"/>
      <c r="G23" s="253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165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56" t="s">
        <v>224</v>
      </c>
      <c r="D24" s="233"/>
      <c r="E24" s="234">
        <v>0.56672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160</v>
      </c>
      <c r="AH24" s="211">
        <v>5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3" x14ac:dyDescent="0.25">
      <c r="A25" s="228"/>
      <c r="B25" s="229"/>
      <c r="C25" s="256" t="s">
        <v>225</v>
      </c>
      <c r="D25" s="233"/>
      <c r="E25" s="234">
        <v>41.216000000000001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160</v>
      </c>
      <c r="AH25" s="211">
        <v>5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5">
      <c r="A26" s="247">
        <v>7</v>
      </c>
      <c r="B26" s="248" t="s">
        <v>185</v>
      </c>
      <c r="C26" s="255" t="s">
        <v>186</v>
      </c>
      <c r="D26" s="249" t="s">
        <v>179</v>
      </c>
      <c r="E26" s="250">
        <v>376.04448000000002</v>
      </c>
      <c r="F26" s="251"/>
      <c r="G26" s="252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155</v>
      </c>
      <c r="T26" s="231" t="s">
        <v>155</v>
      </c>
      <c r="U26" s="231">
        <v>0</v>
      </c>
      <c r="V26" s="231">
        <f>ROUND(E26*U26,2)</f>
        <v>0</v>
      </c>
      <c r="W26" s="231"/>
      <c r="X26" s="231" t="s">
        <v>156</v>
      </c>
      <c r="Y26" s="231" t="s">
        <v>157</v>
      </c>
      <c r="Z26" s="211"/>
      <c r="AA26" s="211"/>
      <c r="AB26" s="211"/>
      <c r="AC26" s="211"/>
      <c r="AD26" s="211"/>
      <c r="AE26" s="211"/>
      <c r="AF26" s="211"/>
      <c r="AG26" s="211" t="s">
        <v>158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28"/>
      <c r="B27" s="229"/>
      <c r="C27" s="256" t="s">
        <v>226</v>
      </c>
      <c r="D27" s="233"/>
      <c r="E27" s="234">
        <v>376.04448000000002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160</v>
      </c>
      <c r="AH27" s="211">
        <v>5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5">
      <c r="A28" s="247">
        <v>8</v>
      </c>
      <c r="B28" s="248" t="s">
        <v>188</v>
      </c>
      <c r="C28" s="255" t="s">
        <v>189</v>
      </c>
      <c r="D28" s="249" t="s">
        <v>179</v>
      </c>
      <c r="E28" s="250">
        <v>41.782719999999998</v>
      </c>
      <c r="F28" s="251"/>
      <c r="G28" s="252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0</v>
      </c>
      <c r="O28" s="230">
        <f>ROUND(E28*N28,2)</f>
        <v>0</v>
      </c>
      <c r="P28" s="230">
        <v>0</v>
      </c>
      <c r="Q28" s="230">
        <f>ROUND(E28*P28,2)</f>
        <v>0</v>
      </c>
      <c r="R28" s="231"/>
      <c r="S28" s="231" t="s">
        <v>155</v>
      </c>
      <c r="T28" s="231" t="s">
        <v>155</v>
      </c>
      <c r="U28" s="231">
        <v>0.94</v>
      </c>
      <c r="V28" s="231">
        <f>ROUND(E28*U28,2)</f>
        <v>39.28</v>
      </c>
      <c r="W28" s="231"/>
      <c r="X28" s="231" t="s">
        <v>156</v>
      </c>
      <c r="Y28" s="231" t="s">
        <v>157</v>
      </c>
      <c r="Z28" s="211"/>
      <c r="AA28" s="211"/>
      <c r="AB28" s="211"/>
      <c r="AC28" s="211"/>
      <c r="AD28" s="211"/>
      <c r="AE28" s="211"/>
      <c r="AF28" s="211"/>
      <c r="AG28" s="211" t="s">
        <v>158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5">
      <c r="A29" s="228"/>
      <c r="B29" s="229"/>
      <c r="C29" s="256" t="s">
        <v>227</v>
      </c>
      <c r="D29" s="233"/>
      <c r="E29" s="234">
        <v>41.782719999999998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160</v>
      </c>
      <c r="AH29" s="211">
        <v>5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0.399999999999999" outlineLevel="1" x14ac:dyDescent="0.25">
      <c r="A30" s="247">
        <v>9</v>
      </c>
      <c r="B30" s="248" t="s">
        <v>228</v>
      </c>
      <c r="C30" s="255" t="s">
        <v>229</v>
      </c>
      <c r="D30" s="249" t="s">
        <v>179</v>
      </c>
      <c r="E30" s="250">
        <v>0.56672</v>
      </c>
      <c r="F30" s="251"/>
      <c r="G30" s="252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155</v>
      </c>
      <c r="T30" s="231" t="s">
        <v>155</v>
      </c>
      <c r="U30" s="231">
        <v>0</v>
      </c>
      <c r="V30" s="231">
        <f>ROUND(E30*U30,2)</f>
        <v>0</v>
      </c>
      <c r="W30" s="231"/>
      <c r="X30" s="231" t="s">
        <v>156</v>
      </c>
      <c r="Y30" s="231" t="s">
        <v>157</v>
      </c>
      <c r="Z30" s="211"/>
      <c r="AA30" s="211"/>
      <c r="AB30" s="211"/>
      <c r="AC30" s="211"/>
      <c r="AD30" s="211"/>
      <c r="AE30" s="211"/>
      <c r="AF30" s="211"/>
      <c r="AG30" s="211" t="s">
        <v>158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28"/>
      <c r="B31" s="229"/>
      <c r="C31" s="256" t="s">
        <v>230</v>
      </c>
      <c r="D31" s="233"/>
      <c r="E31" s="234">
        <v>0.56672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160</v>
      </c>
      <c r="AH31" s="211">
        <v>7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ht="20.399999999999999" outlineLevel="1" x14ac:dyDescent="0.25">
      <c r="A32" s="247">
        <v>10</v>
      </c>
      <c r="B32" s="248" t="s">
        <v>204</v>
      </c>
      <c r="C32" s="255" t="s">
        <v>205</v>
      </c>
      <c r="D32" s="249" t="s">
        <v>179</v>
      </c>
      <c r="E32" s="250">
        <v>41.216000000000001</v>
      </c>
      <c r="F32" s="251"/>
      <c r="G32" s="252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155</v>
      </c>
      <c r="T32" s="231" t="s">
        <v>155</v>
      </c>
      <c r="U32" s="231">
        <v>0</v>
      </c>
      <c r="V32" s="231">
        <f>ROUND(E32*U32,2)</f>
        <v>0</v>
      </c>
      <c r="W32" s="231"/>
      <c r="X32" s="231" t="s">
        <v>156</v>
      </c>
      <c r="Y32" s="231" t="s">
        <v>157</v>
      </c>
      <c r="Z32" s="211"/>
      <c r="AA32" s="211"/>
      <c r="AB32" s="211"/>
      <c r="AC32" s="211"/>
      <c r="AD32" s="211"/>
      <c r="AE32" s="211"/>
      <c r="AF32" s="211"/>
      <c r="AG32" s="211" t="s">
        <v>158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28"/>
      <c r="B33" s="229"/>
      <c r="C33" s="256" t="s">
        <v>231</v>
      </c>
      <c r="D33" s="233"/>
      <c r="E33" s="234">
        <v>14.72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160</v>
      </c>
      <c r="AH33" s="211">
        <v>7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3" x14ac:dyDescent="0.25">
      <c r="A34" s="228"/>
      <c r="B34" s="229"/>
      <c r="C34" s="256" t="s">
        <v>232</v>
      </c>
      <c r="D34" s="233"/>
      <c r="E34" s="234">
        <v>26.495999999999999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160</v>
      </c>
      <c r="AH34" s="211">
        <v>7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x14ac:dyDescent="0.25">
      <c r="A35" s="3"/>
      <c r="B35" s="4"/>
      <c r="C35" s="258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136</v>
      </c>
    </row>
    <row r="36" spans="1:60" x14ac:dyDescent="0.25">
      <c r="A36" s="214"/>
      <c r="B36" s="215" t="s">
        <v>31</v>
      </c>
      <c r="C36" s="259"/>
      <c r="D36" s="216"/>
      <c r="E36" s="217"/>
      <c r="F36" s="217"/>
      <c r="G36" s="246">
        <f>G8+G14+G18+G21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207</v>
      </c>
    </row>
    <row r="37" spans="1:60" x14ac:dyDescent="0.25">
      <c r="A37" s="3"/>
      <c r="B37" s="4"/>
      <c r="C37" s="258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60" x14ac:dyDescent="0.25">
      <c r="A38" s="3"/>
      <c r="B38" s="4"/>
      <c r="C38" s="258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5">
      <c r="A39" s="218" t="s">
        <v>208</v>
      </c>
      <c r="B39" s="218"/>
      <c r="C39" s="260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5">
      <c r="A40" s="219"/>
      <c r="B40" s="220"/>
      <c r="C40" s="261"/>
      <c r="D40" s="220"/>
      <c r="E40" s="220"/>
      <c r="F40" s="220"/>
      <c r="G40" s="22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G40" t="s">
        <v>209</v>
      </c>
    </row>
    <row r="41" spans="1:60" x14ac:dyDescent="0.25">
      <c r="A41" s="222"/>
      <c r="B41" s="223"/>
      <c r="C41" s="262"/>
      <c r="D41" s="223"/>
      <c r="E41" s="223"/>
      <c r="F41" s="223"/>
      <c r="G41" s="22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5">
      <c r="A42" s="222"/>
      <c r="B42" s="223"/>
      <c r="C42" s="262"/>
      <c r="D42" s="223"/>
      <c r="E42" s="223"/>
      <c r="F42" s="223"/>
      <c r="G42" s="224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5">
      <c r="A43" s="222"/>
      <c r="B43" s="223"/>
      <c r="C43" s="262"/>
      <c r="D43" s="223"/>
      <c r="E43" s="223"/>
      <c r="F43" s="223"/>
      <c r="G43" s="22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225"/>
      <c r="B44" s="226"/>
      <c r="C44" s="263"/>
      <c r="D44" s="226"/>
      <c r="E44" s="226"/>
      <c r="F44" s="226"/>
      <c r="G44" s="227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3"/>
      <c r="B45" s="4"/>
      <c r="C45" s="258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C46" s="264"/>
      <c r="D46" s="10"/>
      <c r="AG46" t="s">
        <v>210</v>
      </c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8">
    <mergeCell ref="A1:G1"/>
    <mergeCell ref="C2:G2"/>
    <mergeCell ref="C3:G3"/>
    <mergeCell ref="C4:G4"/>
    <mergeCell ref="A39:C39"/>
    <mergeCell ref="A40:G44"/>
    <mergeCell ref="C16:G16"/>
    <mergeCell ref="C23:G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BB28F-228F-4344-AE2E-DC1100D46E0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6" t="s">
        <v>7</v>
      </c>
      <c r="B1" s="196"/>
      <c r="C1" s="196"/>
      <c r="D1" s="196"/>
      <c r="E1" s="196"/>
      <c r="F1" s="196"/>
      <c r="G1" s="196"/>
      <c r="AG1" t="s">
        <v>124</v>
      </c>
    </row>
    <row r="2" spans="1:60" ht="25.05" customHeight="1" x14ac:dyDescent="0.25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125</v>
      </c>
    </row>
    <row r="3" spans="1:60" ht="25.05" customHeight="1" x14ac:dyDescent="0.25">
      <c r="A3" s="197" t="s">
        <v>9</v>
      </c>
      <c r="B3" s="49" t="s">
        <v>56</v>
      </c>
      <c r="C3" s="200" t="s">
        <v>57</v>
      </c>
      <c r="D3" s="198"/>
      <c r="E3" s="198"/>
      <c r="F3" s="198"/>
      <c r="G3" s="199"/>
      <c r="AC3" s="175" t="s">
        <v>125</v>
      </c>
      <c r="AG3" t="s">
        <v>126</v>
      </c>
    </row>
    <row r="4" spans="1:60" ht="25.05" customHeight="1" x14ac:dyDescent="0.25">
      <c r="A4" s="201" t="s">
        <v>10</v>
      </c>
      <c r="B4" s="202" t="s">
        <v>62</v>
      </c>
      <c r="C4" s="203" t="s">
        <v>63</v>
      </c>
      <c r="D4" s="204"/>
      <c r="E4" s="204"/>
      <c r="F4" s="204"/>
      <c r="G4" s="205"/>
      <c r="AG4" t="s">
        <v>127</v>
      </c>
    </row>
    <row r="5" spans="1:60" x14ac:dyDescent="0.25">
      <c r="D5" s="10"/>
    </row>
    <row r="6" spans="1:60" ht="39.6" x14ac:dyDescent="0.25">
      <c r="A6" s="207" t="s">
        <v>128</v>
      </c>
      <c r="B6" s="209" t="s">
        <v>129</v>
      </c>
      <c r="C6" s="209" t="s">
        <v>130</v>
      </c>
      <c r="D6" s="208" t="s">
        <v>131</v>
      </c>
      <c r="E6" s="207" t="s">
        <v>132</v>
      </c>
      <c r="F6" s="206" t="s">
        <v>133</v>
      </c>
      <c r="G6" s="207" t="s">
        <v>31</v>
      </c>
      <c r="H6" s="210" t="s">
        <v>32</v>
      </c>
      <c r="I6" s="210" t="s">
        <v>134</v>
      </c>
      <c r="J6" s="210" t="s">
        <v>33</v>
      </c>
      <c r="K6" s="210" t="s">
        <v>135</v>
      </c>
      <c r="L6" s="210" t="s">
        <v>136</v>
      </c>
      <c r="M6" s="210" t="s">
        <v>137</v>
      </c>
      <c r="N6" s="210" t="s">
        <v>138</v>
      </c>
      <c r="O6" s="210" t="s">
        <v>139</v>
      </c>
      <c r="P6" s="210" t="s">
        <v>140</v>
      </c>
      <c r="Q6" s="210" t="s">
        <v>141</v>
      </c>
      <c r="R6" s="210" t="s">
        <v>142</v>
      </c>
      <c r="S6" s="210" t="s">
        <v>143</v>
      </c>
      <c r="T6" s="210" t="s">
        <v>144</v>
      </c>
      <c r="U6" s="210" t="s">
        <v>145</v>
      </c>
      <c r="V6" s="210" t="s">
        <v>146</v>
      </c>
      <c r="W6" s="210" t="s">
        <v>147</v>
      </c>
      <c r="X6" s="210" t="s">
        <v>148</v>
      </c>
      <c r="Y6" s="210" t="s">
        <v>149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5">
      <c r="A8" s="240" t="s">
        <v>150</v>
      </c>
      <c r="B8" s="241" t="s">
        <v>94</v>
      </c>
      <c r="C8" s="254" t="s">
        <v>95</v>
      </c>
      <c r="D8" s="242"/>
      <c r="E8" s="243"/>
      <c r="F8" s="244"/>
      <c r="G8" s="245">
        <f>SUMIF(AG9:AG38,"&lt;&gt;NOR",G9:G38)</f>
        <v>0</v>
      </c>
      <c r="H8" s="239"/>
      <c r="I8" s="239">
        <f>SUM(I9:I38)</f>
        <v>0</v>
      </c>
      <c r="J8" s="239"/>
      <c r="K8" s="239">
        <f>SUM(K9:K38)</f>
        <v>0</v>
      </c>
      <c r="L8" s="239"/>
      <c r="M8" s="239">
        <f>SUM(M9:M38)</f>
        <v>0</v>
      </c>
      <c r="N8" s="238"/>
      <c r="O8" s="238">
        <f>SUM(O9:O38)</f>
        <v>0.18000000000000002</v>
      </c>
      <c r="P8" s="238"/>
      <c r="Q8" s="238">
        <f>SUM(Q9:Q38)</f>
        <v>205.79999999999998</v>
      </c>
      <c r="R8" s="239"/>
      <c r="S8" s="239"/>
      <c r="T8" s="239"/>
      <c r="U8" s="239"/>
      <c r="V8" s="239">
        <f>SUM(V9:V38)</f>
        <v>471.59000000000003</v>
      </c>
      <c r="W8" s="239"/>
      <c r="X8" s="239"/>
      <c r="Y8" s="239"/>
      <c r="AG8" t="s">
        <v>151</v>
      </c>
    </row>
    <row r="9" spans="1:60" outlineLevel="1" x14ac:dyDescent="0.25">
      <c r="A9" s="247">
        <v>1</v>
      </c>
      <c r="B9" s="248" t="s">
        <v>152</v>
      </c>
      <c r="C9" s="255" t="s">
        <v>153</v>
      </c>
      <c r="D9" s="249" t="s">
        <v>154</v>
      </c>
      <c r="E9" s="250">
        <v>28.327999999999999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2</v>
      </c>
      <c r="Q9" s="230">
        <f>ROUND(E9*P9,2)</f>
        <v>56.66</v>
      </c>
      <c r="R9" s="231"/>
      <c r="S9" s="231" t="s">
        <v>155</v>
      </c>
      <c r="T9" s="231" t="s">
        <v>155</v>
      </c>
      <c r="U9" s="231">
        <v>6.44</v>
      </c>
      <c r="V9" s="231">
        <f>ROUND(E9*U9,2)</f>
        <v>182.43</v>
      </c>
      <c r="W9" s="231"/>
      <c r="X9" s="231" t="s">
        <v>156</v>
      </c>
      <c r="Y9" s="231" t="s">
        <v>157</v>
      </c>
      <c r="Z9" s="211"/>
      <c r="AA9" s="211"/>
      <c r="AB9" s="211"/>
      <c r="AC9" s="211"/>
      <c r="AD9" s="211"/>
      <c r="AE9" s="211"/>
      <c r="AF9" s="211"/>
      <c r="AG9" s="211" t="s">
        <v>158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56" t="s">
        <v>233</v>
      </c>
      <c r="D10" s="233"/>
      <c r="E10" s="234">
        <v>12.04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28"/>
      <c r="B11" s="229"/>
      <c r="C11" s="256" t="s">
        <v>234</v>
      </c>
      <c r="D11" s="233"/>
      <c r="E11" s="234">
        <v>16.288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160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47">
        <v>2</v>
      </c>
      <c r="B12" s="248" t="s">
        <v>235</v>
      </c>
      <c r="C12" s="255" t="s">
        <v>236</v>
      </c>
      <c r="D12" s="249" t="s">
        <v>172</v>
      </c>
      <c r="E12" s="250">
        <v>32.042000000000002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6.7000000000000002E-4</v>
      </c>
      <c r="O12" s="230">
        <f>ROUND(E12*N12,2)</f>
        <v>0.02</v>
      </c>
      <c r="P12" s="230">
        <v>0.31900000000000001</v>
      </c>
      <c r="Q12" s="230">
        <f>ROUND(E12*P12,2)</f>
        <v>10.220000000000001</v>
      </c>
      <c r="R12" s="231"/>
      <c r="S12" s="231" t="s">
        <v>155</v>
      </c>
      <c r="T12" s="231" t="s">
        <v>155</v>
      </c>
      <c r="U12" s="231">
        <v>0.32</v>
      </c>
      <c r="V12" s="231">
        <f>ROUND(E12*U12,2)</f>
        <v>10.25</v>
      </c>
      <c r="W12" s="231"/>
      <c r="X12" s="231" t="s">
        <v>156</v>
      </c>
      <c r="Y12" s="231" t="s">
        <v>157</v>
      </c>
      <c r="Z12" s="211"/>
      <c r="AA12" s="211"/>
      <c r="AB12" s="211"/>
      <c r="AC12" s="211"/>
      <c r="AD12" s="211"/>
      <c r="AE12" s="211"/>
      <c r="AF12" s="211"/>
      <c r="AG12" s="211" t="s">
        <v>158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56" t="s">
        <v>237</v>
      </c>
      <c r="D13" s="233"/>
      <c r="E13" s="234">
        <v>41.103999999999999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160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5">
      <c r="A14" s="228"/>
      <c r="B14" s="229"/>
      <c r="C14" s="256" t="s">
        <v>238</v>
      </c>
      <c r="D14" s="233"/>
      <c r="E14" s="234">
        <v>-9.0619999999999994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160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47">
        <v>3</v>
      </c>
      <c r="B15" s="248" t="s">
        <v>239</v>
      </c>
      <c r="C15" s="255" t="s">
        <v>240</v>
      </c>
      <c r="D15" s="249" t="s">
        <v>154</v>
      </c>
      <c r="E15" s="250">
        <v>42.121250000000003</v>
      </c>
      <c r="F15" s="251"/>
      <c r="G15" s="252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1.2800000000000001E-3</v>
      </c>
      <c r="O15" s="230">
        <f>ROUND(E15*N15,2)</f>
        <v>0.05</v>
      </c>
      <c r="P15" s="230">
        <v>1.8</v>
      </c>
      <c r="Q15" s="230">
        <f>ROUND(E15*P15,2)</f>
        <v>75.819999999999993</v>
      </c>
      <c r="R15" s="231"/>
      <c r="S15" s="231" t="s">
        <v>155</v>
      </c>
      <c r="T15" s="231" t="s">
        <v>155</v>
      </c>
      <c r="U15" s="231">
        <v>1.52</v>
      </c>
      <c r="V15" s="231">
        <f>ROUND(E15*U15,2)</f>
        <v>64.02</v>
      </c>
      <c r="W15" s="231"/>
      <c r="X15" s="231" t="s">
        <v>156</v>
      </c>
      <c r="Y15" s="231" t="s">
        <v>157</v>
      </c>
      <c r="Z15" s="211"/>
      <c r="AA15" s="211"/>
      <c r="AB15" s="211"/>
      <c r="AC15" s="211"/>
      <c r="AD15" s="211"/>
      <c r="AE15" s="211"/>
      <c r="AF15" s="211"/>
      <c r="AG15" s="211" t="s">
        <v>158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56" t="s">
        <v>241</v>
      </c>
      <c r="D16" s="233"/>
      <c r="E16" s="234">
        <v>3.0840000000000001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160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3" x14ac:dyDescent="0.25">
      <c r="A17" s="228"/>
      <c r="B17" s="229"/>
      <c r="C17" s="256" t="s">
        <v>242</v>
      </c>
      <c r="D17" s="233"/>
      <c r="E17" s="234">
        <v>29.691479999999999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160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5">
      <c r="A18" s="228"/>
      <c r="B18" s="229"/>
      <c r="C18" s="256" t="s">
        <v>243</v>
      </c>
      <c r="D18" s="233"/>
      <c r="E18" s="234">
        <v>-3.24051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160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3" x14ac:dyDescent="0.25">
      <c r="A19" s="228"/>
      <c r="B19" s="229"/>
      <c r="C19" s="256" t="s">
        <v>244</v>
      </c>
      <c r="D19" s="233"/>
      <c r="E19" s="234">
        <v>11.46096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160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3" x14ac:dyDescent="0.25">
      <c r="A20" s="228"/>
      <c r="B20" s="229"/>
      <c r="C20" s="256" t="s">
        <v>245</v>
      </c>
      <c r="D20" s="233"/>
      <c r="E20" s="234">
        <v>-1.1032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160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3" x14ac:dyDescent="0.25">
      <c r="A21" s="228"/>
      <c r="B21" s="229"/>
      <c r="C21" s="256" t="s">
        <v>246</v>
      </c>
      <c r="D21" s="233"/>
      <c r="E21" s="234">
        <v>2.2285200000000001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160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5">
      <c r="A22" s="247">
        <v>4</v>
      </c>
      <c r="B22" s="248" t="s">
        <v>247</v>
      </c>
      <c r="C22" s="255" t="s">
        <v>248</v>
      </c>
      <c r="D22" s="249" t="s">
        <v>154</v>
      </c>
      <c r="E22" s="250">
        <v>12.04</v>
      </c>
      <c r="F22" s="251"/>
      <c r="G22" s="252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6.6600000000000001E-3</v>
      </c>
      <c r="O22" s="230">
        <f>ROUND(E22*N22,2)</f>
        <v>0.08</v>
      </c>
      <c r="P22" s="230">
        <v>2.4</v>
      </c>
      <c r="Q22" s="230">
        <f>ROUND(E22*P22,2)</f>
        <v>28.9</v>
      </c>
      <c r="R22" s="231"/>
      <c r="S22" s="231" t="s">
        <v>155</v>
      </c>
      <c r="T22" s="231" t="s">
        <v>155</v>
      </c>
      <c r="U22" s="231">
        <v>6.72</v>
      </c>
      <c r="V22" s="231">
        <f>ROUND(E22*U22,2)</f>
        <v>80.91</v>
      </c>
      <c r="W22" s="231"/>
      <c r="X22" s="231" t="s">
        <v>156</v>
      </c>
      <c r="Y22" s="231" t="s">
        <v>157</v>
      </c>
      <c r="Z22" s="211"/>
      <c r="AA22" s="211"/>
      <c r="AB22" s="211"/>
      <c r="AC22" s="211"/>
      <c r="AD22" s="211"/>
      <c r="AE22" s="211"/>
      <c r="AF22" s="211"/>
      <c r="AG22" s="211" t="s">
        <v>158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28"/>
      <c r="B23" s="229"/>
      <c r="C23" s="256" t="s">
        <v>249</v>
      </c>
      <c r="D23" s="233"/>
      <c r="E23" s="234">
        <v>12.04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160</v>
      </c>
      <c r="AH23" s="211">
        <v>0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5">
      <c r="A24" s="247">
        <v>5</v>
      </c>
      <c r="B24" s="248" t="s">
        <v>250</v>
      </c>
      <c r="C24" s="255" t="s">
        <v>251</v>
      </c>
      <c r="D24" s="249" t="s">
        <v>154</v>
      </c>
      <c r="E24" s="250">
        <v>13.14</v>
      </c>
      <c r="F24" s="251"/>
      <c r="G24" s="252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2.2000000000000002</v>
      </c>
      <c r="Q24" s="230">
        <f>ROUND(E24*P24,2)</f>
        <v>28.91</v>
      </c>
      <c r="R24" s="231"/>
      <c r="S24" s="231" t="s">
        <v>155</v>
      </c>
      <c r="T24" s="231" t="s">
        <v>155</v>
      </c>
      <c r="U24" s="231">
        <v>7.1950000000000003</v>
      </c>
      <c r="V24" s="231">
        <f>ROUND(E24*U24,2)</f>
        <v>94.54</v>
      </c>
      <c r="W24" s="231"/>
      <c r="X24" s="231" t="s">
        <v>156</v>
      </c>
      <c r="Y24" s="231" t="s">
        <v>157</v>
      </c>
      <c r="Z24" s="211"/>
      <c r="AA24" s="211"/>
      <c r="AB24" s="211"/>
      <c r="AC24" s="211"/>
      <c r="AD24" s="211"/>
      <c r="AE24" s="211"/>
      <c r="AF24" s="211"/>
      <c r="AG24" s="211" t="s">
        <v>158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30.6" outlineLevel="2" x14ac:dyDescent="0.25">
      <c r="A25" s="228"/>
      <c r="B25" s="229"/>
      <c r="C25" s="256" t="s">
        <v>252</v>
      </c>
      <c r="D25" s="233"/>
      <c r="E25" s="234">
        <v>4.1100000000000003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160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3" x14ac:dyDescent="0.25">
      <c r="A26" s="228"/>
      <c r="B26" s="229"/>
      <c r="C26" s="256" t="s">
        <v>253</v>
      </c>
      <c r="D26" s="233"/>
      <c r="E26" s="234">
        <v>9.0299999999999994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160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5">
      <c r="A27" s="247">
        <v>6</v>
      </c>
      <c r="B27" s="248" t="s">
        <v>254</v>
      </c>
      <c r="C27" s="255" t="s">
        <v>255</v>
      </c>
      <c r="D27" s="249" t="s">
        <v>172</v>
      </c>
      <c r="E27" s="250">
        <v>41.1</v>
      </c>
      <c r="F27" s="251"/>
      <c r="G27" s="252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0.02</v>
      </c>
      <c r="Q27" s="230">
        <f>ROUND(E27*P27,2)</f>
        <v>0.82</v>
      </c>
      <c r="R27" s="231"/>
      <c r="S27" s="231" t="s">
        <v>155</v>
      </c>
      <c r="T27" s="231" t="s">
        <v>155</v>
      </c>
      <c r="U27" s="231">
        <v>0.14699999999999999</v>
      </c>
      <c r="V27" s="231">
        <f>ROUND(E27*U27,2)</f>
        <v>6.04</v>
      </c>
      <c r="W27" s="231"/>
      <c r="X27" s="231" t="s">
        <v>156</v>
      </c>
      <c r="Y27" s="231" t="s">
        <v>157</v>
      </c>
      <c r="Z27" s="211"/>
      <c r="AA27" s="211"/>
      <c r="AB27" s="211"/>
      <c r="AC27" s="211"/>
      <c r="AD27" s="211"/>
      <c r="AE27" s="211"/>
      <c r="AF27" s="211"/>
      <c r="AG27" s="211" t="s">
        <v>158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ht="20.399999999999999" outlineLevel="2" x14ac:dyDescent="0.25">
      <c r="A28" s="228"/>
      <c r="B28" s="229"/>
      <c r="C28" s="256" t="s">
        <v>256</v>
      </c>
      <c r="D28" s="233"/>
      <c r="E28" s="234">
        <v>41.1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160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20.399999999999999" outlineLevel="1" x14ac:dyDescent="0.25">
      <c r="A29" s="265">
        <v>7</v>
      </c>
      <c r="B29" s="266" t="s">
        <v>257</v>
      </c>
      <c r="C29" s="271" t="s">
        <v>258</v>
      </c>
      <c r="D29" s="267" t="s">
        <v>214</v>
      </c>
      <c r="E29" s="268">
        <v>9</v>
      </c>
      <c r="F29" s="269"/>
      <c r="G29" s="270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155</v>
      </c>
      <c r="T29" s="231" t="s">
        <v>155</v>
      </c>
      <c r="U29" s="231">
        <v>0.03</v>
      </c>
      <c r="V29" s="231">
        <f>ROUND(E29*U29,2)</f>
        <v>0.27</v>
      </c>
      <c r="W29" s="231"/>
      <c r="X29" s="231" t="s">
        <v>156</v>
      </c>
      <c r="Y29" s="231" t="s">
        <v>157</v>
      </c>
      <c r="Z29" s="211"/>
      <c r="AA29" s="211"/>
      <c r="AB29" s="211"/>
      <c r="AC29" s="211"/>
      <c r="AD29" s="211"/>
      <c r="AE29" s="211"/>
      <c r="AF29" s="211"/>
      <c r="AG29" s="211" t="s">
        <v>158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0.399999999999999" outlineLevel="1" x14ac:dyDescent="0.25">
      <c r="A30" s="265">
        <v>8</v>
      </c>
      <c r="B30" s="266" t="s">
        <v>259</v>
      </c>
      <c r="C30" s="271" t="s">
        <v>260</v>
      </c>
      <c r="D30" s="267" t="s">
        <v>214</v>
      </c>
      <c r="E30" s="268">
        <v>7</v>
      </c>
      <c r="F30" s="269"/>
      <c r="G30" s="270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</v>
      </c>
      <c r="O30" s="230">
        <f>ROUND(E30*N30,2)</f>
        <v>0</v>
      </c>
      <c r="P30" s="230">
        <v>0</v>
      </c>
      <c r="Q30" s="230">
        <f>ROUND(E30*P30,2)</f>
        <v>0</v>
      </c>
      <c r="R30" s="231"/>
      <c r="S30" s="231" t="s">
        <v>155</v>
      </c>
      <c r="T30" s="231" t="s">
        <v>155</v>
      </c>
      <c r="U30" s="231">
        <v>0.05</v>
      </c>
      <c r="V30" s="231">
        <f>ROUND(E30*U30,2)</f>
        <v>0.35</v>
      </c>
      <c r="W30" s="231"/>
      <c r="X30" s="231" t="s">
        <v>156</v>
      </c>
      <c r="Y30" s="231" t="s">
        <v>157</v>
      </c>
      <c r="Z30" s="211"/>
      <c r="AA30" s="211"/>
      <c r="AB30" s="211"/>
      <c r="AC30" s="211"/>
      <c r="AD30" s="211"/>
      <c r="AE30" s="211"/>
      <c r="AF30" s="211"/>
      <c r="AG30" s="211" t="s">
        <v>158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5">
      <c r="A31" s="247">
        <v>9</v>
      </c>
      <c r="B31" s="248" t="s">
        <v>261</v>
      </c>
      <c r="C31" s="255" t="s">
        <v>262</v>
      </c>
      <c r="D31" s="249" t="s">
        <v>172</v>
      </c>
      <c r="E31" s="250">
        <v>3.9750000000000001</v>
      </c>
      <c r="F31" s="251"/>
      <c r="G31" s="252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2.1900000000000001E-3</v>
      </c>
      <c r="O31" s="230">
        <f>ROUND(E31*N31,2)</f>
        <v>0.01</v>
      </c>
      <c r="P31" s="230">
        <v>4.1000000000000002E-2</v>
      </c>
      <c r="Q31" s="230">
        <f>ROUND(E31*P31,2)</f>
        <v>0.16</v>
      </c>
      <c r="R31" s="231"/>
      <c r="S31" s="231" t="s">
        <v>155</v>
      </c>
      <c r="T31" s="231" t="s">
        <v>155</v>
      </c>
      <c r="U31" s="231">
        <v>0.52</v>
      </c>
      <c r="V31" s="231">
        <f>ROUND(E31*U31,2)</f>
        <v>2.0699999999999998</v>
      </c>
      <c r="W31" s="231"/>
      <c r="X31" s="231" t="s">
        <v>156</v>
      </c>
      <c r="Y31" s="231" t="s">
        <v>157</v>
      </c>
      <c r="Z31" s="211"/>
      <c r="AA31" s="211"/>
      <c r="AB31" s="211"/>
      <c r="AC31" s="211"/>
      <c r="AD31" s="211"/>
      <c r="AE31" s="211"/>
      <c r="AF31" s="211"/>
      <c r="AG31" s="211" t="s">
        <v>158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2" x14ac:dyDescent="0.25">
      <c r="A32" s="228"/>
      <c r="B32" s="229"/>
      <c r="C32" s="256" t="s">
        <v>263</v>
      </c>
      <c r="D32" s="233"/>
      <c r="E32" s="234">
        <v>3.9750000000000001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1"/>
      <c r="AA32" s="211"/>
      <c r="AB32" s="211"/>
      <c r="AC32" s="211"/>
      <c r="AD32" s="211"/>
      <c r="AE32" s="211"/>
      <c r="AF32" s="211"/>
      <c r="AG32" s="211" t="s">
        <v>160</v>
      </c>
      <c r="AH32" s="211">
        <v>0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5">
      <c r="A33" s="247">
        <v>10</v>
      </c>
      <c r="B33" s="248" t="s">
        <v>264</v>
      </c>
      <c r="C33" s="255" t="s">
        <v>265</v>
      </c>
      <c r="D33" s="249" t="s">
        <v>172</v>
      </c>
      <c r="E33" s="250">
        <v>17.4345</v>
      </c>
      <c r="F33" s="251"/>
      <c r="G33" s="252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1.17E-3</v>
      </c>
      <c r="O33" s="230">
        <f>ROUND(E33*N33,2)</f>
        <v>0.02</v>
      </c>
      <c r="P33" s="230">
        <v>7.5999999999999998E-2</v>
      </c>
      <c r="Q33" s="230">
        <f>ROUND(E33*P33,2)</f>
        <v>1.33</v>
      </c>
      <c r="R33" s="231"/>
      <c r="S33" s="231" t="s">
        <v>155</v>
      </c>
      <c r="T33" s="231" t="s">
        <v>155</v>
      </c>
      <c r="U33" s="231">
        <v>0.94</v>
      </c>
      <c r="V33" s="231">
        <f>ROUND(E33*U33,2)</f>
        <v>16.39</v>
      </c>
      <c r="W33" s="231"/>
      <c r="X33" s="231" t="s">
        <v>156</v>
      </c>
      <c r="Y33" s="231" t="s">
        <v>157</v>
      </c>
      <c r="Z33" s="211"/>
      <c r="AA33" s="211"/>
      <c r="AB33" s="211"/>
      <c r="AC33" s="211"/>
      <c r="AD33" s="211"/>
      <c r="AE33" s="211"/>
      <c r="AF33" s="211"/>
      <c r="AG33" s="211" t="s">
        <v>158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ht="20.399999999999999" outlineLevel="2" x14ac:dyDescent="0.25">
      <c r="A34" s="228"/>
      <c r="B34" s="229"/>
      <c r="C34" s="256" t="s">
        <v>266</v>
      </c>
      <c r="D34" s="233"/>
      <c r="E34" s="234">
        <v>17.4345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160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5">
      <c r="A35" s="247">
        <v>11</v>
      </c>
      <c r="B35" s="248" t="s">
        <v>267</v>
      </c>
      <c r="C35" s="255" t="s">
        <v>268</v>
      </c>
      <c r="D35" s="249" t="s">
        <v>172</v>
      </c>
      <c r="E35" s="250">
        <v>20.48</v>
      </c>
      <c r="F35" s="251"/>
      <c r="G35" s="252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4.5999999999999999E-2</v>
      </c>
      <c r="Q35" s="230">
        <f>ROUND(E35*P35,2)</f>
        <v>0.94</v>
      </c>
      <c r="R35" s="231"/>
      <c r="S35" s="231" t="s">
        <v>155</v>
      </c>
      <c r="T35" s="231" t="s">
        <v>155</v>
      </c>
      <c r="U35" s="231">
        <v>0.26</v>
      </c>
      <c r="V35" s="231">
        <f>ROUND(E35*U35,2)</f>
        <v>5.32</v>
      </c>
      <c r="W35" s="231"/>
      <c r="X35" s="231" t="s">
        <v>156</v>
      </c>
      <c r="Y35" s="231" t="s">
        <v>157</v>
      </c>
      <c r="Z35" s="211"/>
      <c r="AA35" s="211"/>
      <c r="AB35" s="211"/>
      <c r="AC35" s="211"/>
      <c r="AD35" s="211"/>
      <c r="AE35" s="211"/>
      <c r="AF35" s="211"/>
      <c r="AG35" s="211" t="s">
        <v>158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5">
      <c r="A36" s="228"/>
      <c r="B36" s="229"/>
      <c r="C36" s="256" t="s">
        <v>269</v>
      </c>
      <c r="D36" s="233"/>
      <c r="E36" s="234">
        <v>20.48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160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1" x14ac:dyDescent="0.25">
      <c r="A37" s="265">
        <v>12</v>
      </c>
      <c r="B37" s="266" t="s">
        <v>270</v>
      </c>
      <c r="C37" s="271" t="s">
        <v>271</v>
      </c>
      <c r="D37" s="267" t="s">
        <v>172</v>
      </c>
      <c r="E37" s="268">
        <v>30</v>
      </c>
      <c r="F37" s="269"/>
      <c r="G37" s="270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6.8000000000000005E-2</v>
      </c>
      <c r="Q37" s="230">
        <f>ROUND(E37*P37,2)</f>
        <v>2.04</v>
      </c>
      <c r="R37" s="231"/>
      <c r="S37" s="231" t="s">
        <v>155</v>
      </c>
      <c r="T37" s="231" t="s">
        <v>155</v>
      </c>
      <c r="U37" s="231">
        <v>0.3</v>
      </c>
      <c r="V37" s="231">
        <f>ROUND(E37*U37,2)</f>
        <v>9</v>
      </c>
      <c r="W37" s="231"/>
      <c r="X37" s="231" t="s">
        <v>156</v>
      </c>
      <c r="Y37" s="231" t="s">
        <v>157</v>
      </c>
      <c r="Z37" s="211"/>
      <c r="AA37" s="211"/>
      <c r="AB37" s="211"/>
      <c r="AC37" s="211"/>
      <c r="AD37" s="211"/>
      <c r="AE37" s="211"/>
      <c r="AF37" s="211"/>
      <c r="AG37" s="211" t="s">
        <v>158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5">
      <c r="A38" s="265">
        <v>13</v>
      </c>
      <c r="B38" s="266" t="s">
        <v>272</v>
      </c>
      <c r="C38" s="271" t="s">
        <v>273</v>
      </c>
      <c r="D38" s="267" t="s">
        <v>274</v>
      </c>
      <c r="E38" s="268">
        <v>50</v>
      </c>
      <c r="F38" s="269"/>
      <c r="G38" s="270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0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275</v>
      </c>
      <c r="T38" s="231" t="s">
        <v>276</v>
      </c>
      <c r="U38" s="231">
        <v>0</v>
      </c>
      <c r="V38" s="231">
        <f>ROUND(E38*U38,2)</f>
        <v>0</v>
      </c>
      <c r="W38" s="231"/>
      <c r="X38" s="231" t="s">
        <v>156</v>
      </c>
      <c r="Y38" s="231" t="s">
        <v>157</v>
      </c>
      <c r="Z38" s="211"/>
      <c r="AA38" s="211"/>
      <c r="AB38" s="211"/>
      <c r="AC38" s="211"/>
      <c r="AD38" s="211"/>
      <c r="AE38" s="211"/>
      <c r="AF38" s="211"/>
      <c r="AG38" s="211" t="s">
        <v>158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x14ac:dyDescent="0.25">
      <c r="A39" s="240" t="s">
        <v>150</v>
      </c>
      <c r="B39" s="241" t="s">
        <v>100</v>
      </c>
      <c r="C39" s="254" t="s">
        <v>101</v>
      </c>
      <c r="D39" s="242"/>
      <c r="E39" s="243"/>
      <c r="F39" s="244"/>
      <c r="G39" s="245">
        <f>SUMIF(AG40:AG41,"&lt;&gt;NOR",G40:G41)</f>
        <v>0</v>
      </c>
      <c r="H39" s="239"/>
      <c r="I39" s="239">
        <f>SUM(I40:I41)</f>
        <v>0</v>
      </c>
      <c r="J39" s="239"/>
      <c r="K39" s="239">
        <f>SUM(K40:K41)</f>
        <v>0</v>
      </c>
      <c r="L39" s="239"/>
      <c r="M39" s="239">
        <f>SUM(M40:M41)</f>
        <v>0</v>
      </c>
      <c r="N39" s="238"/>
      <c r="O39" s="238">
        <f>SUM(O40:O41)</f>
        <v>0</v>
      </c>
      <c r="P39" s="238"/>
      <c r="Q39" s="238">
        <f>SUM(Q40:Q41)</f>
        <v>1.01</v>
      </c>
      <c r="R39" s="239"/>
      <c r="S39" s="239"/>
      <c r="T39" s="239"/>
      <c r="U39" s="239"/>
      <c r="V39" s="239">
        <f>SUM(V40:V41)</f>
        <v>5.0599999999999996</v>
      </c>
      <c r="W39" s="239"/>
      <c r="X39" s="239"/>
      <c r="Y39" s="239"/>
      <c r="AG39" t="s">
        <v>151</v>
      </c>
    </row>
    <row r="40" spans="1:60" outlineLevel="1" x14ac:dyDescent="0.25">
      <c r="A40" s="247">
        <v>14</v>
      </c>
      <c r="B40" s="248" t="s">
        <v>221</v>
      </c>
      <c r="C40" s="255" t="s">
        <v>222</v>
      </c>
      <c r="D40" s="249" t="s">
        <v>172</v>
      </c>
      <c r="E40" s="250">
        <v>72.239999999999995</v>
      </c>
      <c r="F40" s="251"/>
      <c r="G40" s="252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1.4E-2</v>
      </c>
      <c r="Q40" s="230">
        <f>ROUND(E40*P40,2)</f>
        <v>1.01</v>
      </c>
      <c r="R40" s="231"/>
      <c r="S40" s="231" t="s">
        <v>155</v>
      </c>
      <c r="T40" s="231" t="s">
        <v>155</v>
      </c>
      <c r="U40" s="231">
        <v>7.0000000000000007E-2</v>
      </c>
      <c r="V40" s="231">
        <f>ROUND(E40*U40,2)</f>
        <v>5.0599999999999996</v>
      </c>
      <c r="W40" s="231"/>
      <c r="X40" s="231" t="s">
        <v>156</v>
      </c>
      <c r="Y40" s="231" t="s">
        <v>157</v>
      </c>
      <c r="Z40" s="211"/>
      <c r="AA40" s="211"/>
      <c r="AB40" s="211"/>
      <c r="AC40" s="211"/>
      <c r="AD40" s="211"/>
      <c r="AE40" s="211"/>
      <c r="AF40" s="211"/>
      <c r="AG40" s="211" t="s">
        <v>158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5">
      <c r="A41" s="228"/>
      <c r="B41" s="229"/>
      <c r="C41" s="256" t="s">
        <v>277</v>
      </c>
      <c r="D41" s="233"/>
      <c r="E41" s="234">
        <v>72.239999999999995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160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x14ac:dyDescent="0.25">
      <c r="A42" s="240" t="s">
        <v>150</v>
      </c>
      <c r="B42" s="241" t="s">
        <v>102</v>
      </c>
      <c r="C42" s="254" t="s">
        <v>103</v>
      </c>
      <c r="D42" s="242"/>
      <c r="E42" s="243"/>
      <c r="F42" s="244"/>
      <c r="G42" s="245">
        <f>SUMIF(AG43:AG44,"&lt;&gt;NOR",G43:G44)</f>
        <v>0</v>
      </c>
      <c r="H42" s="239"/>
      <c r="I42" s="239">
        <f>SUM(I43:I44)</f>
        <v>0</v>
      </c>
      <c r="J42" s="239"/>
      <c r="K42" s="239">
        <f>SUM(K43:K44)</f>
        <v>0</v>
      </c>
      <c r="L42" s="239"/>
      <c r="M42" s="239">
        <f>SUM(M43:M44)</f>
        <v>0</v>
      </c>
      <c r="N42" s="238"/>
      <c r="O42" s="238">
        <f>SUM(O43:O44)</f>
        <v>0</v>
      </c>
      <c r="P42" s="238"/>
      <c r="Q42" s="238">
        <f>SUM(Q43:Q44)</f>
        <v>0.29000000000000004</v>
      </c>
      <c r="R42" s="239"/>
      <c r="S42" s="239"/>
      <c r="T42" s="239"/>
      <c r="U42" s="239"/>
      <c r="V42" s="239">
        <f>SUM(V43:V44)</f>
        <v>3.7600000000000002</v>
      </c>
      <c r="W42" s="239"/>
      <c r="X42" s="239"/>
      <c r="Y42" s="239"/>
      <c r="AG42" t="s">
        <v>151</v>
      </c>
    </row>
    <row r="43" spans="1:60" outlineLevel="1" x14ac:dyDescent="0.25">
      <c r="A43" s="265">
        <v>15</v>
      </c>
      <c r="B43" s="266" t="s">
        <v>278</v>
      </c>
      <c r="C43" s="271" t="s">
        <v>279</v>
      </c>
      <c r="D43" s="267" t="s">
        <v>280</v>
      </c>
      <c r="E43" s="268">
        <v>10</v>
      </c>
      <c r="F43" s="269"/>
      <c r="G43" s="270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</v>
      </c>
      <c r="O43" s="230">
        <f>ROUND(E43*N43,2)</f>
        <v>0</v>
      </c>
      <c r="P43" s="230">
        <v>2.6700000000000002E-2</v>
      </c>
      <c r="Q43" s="230">
        <f>ROUND(E43*P43,2)</f>
        <v>0.27</v>
      </c>
      <c r="R43" s="231"/>
      <c r="S43" s="231" t="s">
        <v>155</v>
      </c>
      <c r="T43" s="231" t="s">
        <v>155</v>
      </c>
      <c r="U43" s="231">
        <v>0.29299999999999998</v>
      </c>
      <c r="V43" s="231">
        <f>ROUND(E43*U43,2)</f>
        <v>2.93</v>
      </c>
      <c r="W43" s="231"/>
      <c r="X43" s="231" t="s">
        <v>156</v>
      </c>
      <c r="Y43" s="231" t="s">
        <v>157</v>
      </c>
      <c r="Z43" s="211"/>
      <c r="AA43" s="211"/>
      <c r="AB43" s="211"/>
      <c r="AC43" s="211"/>
      <c r="AD43" s="211"/>
      <c r="AE43" s="211"/>
      <c r="AF43" s="211"/>
      <c r="AG43" s="211" t="s">
        <v>158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5">
      <c r="A44" s="265">
        <v>16</v>
      </c>
      <c r="B44" s="266" t="s">
        <v>281</v>
      </c>
      <c r="C44" s="271" t="s">
        <v>282</v>
      </c>
      <c r="D44" s="267" t="s">
        <v>280</v>
      </c>
      <c r="E44" s="268">
        <v>10</v>
      </c>
      <c r="F44" s="269"/>
      <c r="G44" s="270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</v>
      </c>
      <c r="O44" s="230">
        <f>ROUND(E44*N44,2)</f>
        <v>0</v>
      </c>
      <c r="P44" s="230">
        <v>1.98E-3</v>
      </c>
      <c r="Q44" s="230">
        <f>ROUND(E44*P44,2)</f>
        <v>0.02</v>
      </c>
      <c r="R44" s="231"/>
      <c r="S44" s="231" t="s">
        <v>155</v>
      </c>
      <c r="T44" s="231" t="s">
        <v>155</v>
      </c>
      <c r="U44" s="231">
        <v>8.3000000000000004E-2</v>
      </c>
      <c r="V44" s="231">
        <f>ROUND(E44*U44,2)</f>
        <v>0.83</v>
      </c>
      <c r="W44" s="231"/>
      <c r="X44" s="231" t="s">
        <v>156</v>
      </c>
      <c r="Y44" s="231" t="s">
        <v>157</v>
      </c>
      <c r="Z44" s="211"/>
      <c r="AA44" s="211"/>
      <c r="AB44" s="211"/>
      <c r="AC44" s="211"/>
      <c r="AD44" s="211"/>
      <c r="AE44" s="211"/>
      <c r="AF44" s="211"/>
      <c r="AG44" s="211" t="s">
        <v>158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x14ac:dyDescent="0.25">
      <c r="A45" s="240" t="s">
        <v>150</v>
      </c>
      <c r="B45" s="241" t="s">
        <v>104</v>
      </c>
      <c r="C45" s="254" t="s">
        <v>105</v>
      </c>
      <c r="D45" s="242"/>
      <c r="E45" s="243"/>
      <c r="F45" s="244"/>
      <c r="G45" s="245">
        <f>SUMIF(AG46:AG46,"&lt;&gt;NOR",G46:G46)</f>
        <v>0</v>
      </c>
      <c r="H45" s="239"/>
      <c r="I45" s="239">
        <f>SUM(I46:I46)</f>
        <v>0</v>
      </c>
      <c r="J45" s="239"/>
      <c r="K45" s="239">
        <f>SUM(K46:K46)</f>
        <v>0</v>
      </c>
      <c r="L45" s="239"/>
      <c r="M45" s="239">
        <f>SUM(M46:M46)</f>
        <v>0</v>
      </c>
      <c r="N45" s="238"/>
      <c r="O45" s="238">
        <f>SUM(O46:O46)</f>
        <v>0</v>
      </c>
      <c r="P45" s="238"/>
      <c r="Q45" s="238">
        <f>SUM(Q46:Q46)</f>
        <v>0.2</v>
      </c>
      <c r="R45" s="239"/>
      <c r="S45" s="239"/>
      <c r="T45" s="239"/>
      <c r="U45" s="239"/>
      <c r="V45" s="239">
        <f>SUM(V46:V46)</f>
        <v>7.17</v>
      </c>
      <c r="W45" s="239"/>
      <c r="X45" s="239"/>
      <c r="Y45" s="239"/>
      <c r="AG45" t="s">
        <v>151</v>
      </c>
    </row>
    <row r="46" spans="1:60" outlineLevel="1" x14ac:dyDescent="0.25">
      <c r="A46" s="265">
        <v>17</v>
      </c>
      <c r="B46" s="266" t="s">
        <v>283</v>
      </c>
      <c r="C46" s="271" t="s">
        <v>284</v>
      </c>
      <c r="D46" s="267" t="s">
        <v>280</v>
      </c>
      <c r="E46" s="268">
        <v>30</v>
      </c>
      <c r="F46" s="269"/>
      <c r="G46" s="270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0</v>
      </c>
      <c r="O46" s="230">
        <f>ROUND(E46*N46,2)</f>
        <v>0</v>
      </c>
      <c r="P46" s="230">
        <v>6.7000000000000002E-3</v>
      </c>
      <c r="Q46" s="230">
        <f>ROUND(E46*P46,2)</f>
        <v>0.2</v>
      </c>
      <c r="R46" s="231"/>
      <c r="S46" s="231" t="s">
        <v>155</v>
      </c>
      <c r="T46" s="231" t="s">
        <v>155</v>
      </c>
      <c r="U46" s="231">
        <v>0.23899999999999999</v>
      </c>
      <c r="V46" s="231">
        <f>ROUND(E46*U46,2)</f>
        <v>7.17</v>
      </c>
      <c r="W46" s="231"/>
      <c r="X46" s="231" t="s">
        <v>156</v>
      </c>
      <c r="Y46" s="231" t="s">
        <v>157</v>
      </c>
      <c r="Z46" s="211"/>
      <c r="AA46" s="211"/>
      <c r="AB46" s="211"/>
      <c r="AC46" s="211"/>
      <c r="AD46" s="211"/>
      <c r="AE46" s="211"/>
      <c r="AF46" s="211"/>
      <c r="AG46" s="211" t="s">
        <v>158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x14ac:dyDescent="0.25">
      <c r="A47" s="240" t="s">
        <v>150</v>
      </c>
      <c r="B47" s="241" t="s">
        <v>106</v>
      </c>
      <c r="C47" s="254" t="s">
        <v>107</v>
      </c>
      <c r="D47" s="242"/>
      <c r="E47" s="243"/>
      <c r="F47" s="244"/>
      <c r="G47" s="245">
        <f>SUMIF(AG48:AG50,"&lt;&gt;NOR",G48:G50)</f>
        <v>0</v>
      </c>
      <c r="H47" s="239"/>
      <c r="I47" s="239">
        <f>SUM(I48:I50)</f>
        <v>0</v>
      </c>
      <c r="J47" s="239"/>
      <c r="K47" s="239">
        <f>SUM(K48:K50)</f>
        <v>0</v>
      </c>
      <c r="L47" s="239"/>
      <c r="M47" s="239">
        <f>SUM(M48:M50)</f>
        <v>0</v>
      </c>
      <c r="N47" s="238"/>
      <c r="O47" s="238">
        <f>SUM(O48:O50)</f>
        <v>0</v>
      </c>
      <c r="P47" s="238"/>
      <c r="Q47" s="238">
        <f>SUM(Q48:Q50)</f>
        <v>0.17</v>
      </c>
      <c r="R47" s="239"/>
      <c r="S47" s="239"/>
      <c r="T47" s="239"/>
      <c r="U47" s="239"/>
      <c r="V47" s="239">
        <f>SUM(V48:V50)</f>
        <v>4.76</v>
      </c>
      <c r="W47" s="239"/>
      <c r="X47" s="239"/>
      <c r="Y47" s="239"/>
      <c r="AG47" t="s">
        <v>151</v>
      </c>
    </row>
    <row r="48" spans="1:60" outlineLevel="1" x14ac:dyDescent="0.25">
      <c r="A48" s="265">
        <v>18</v>
      </c>
      <c r="B48" s="266" t="s">
        <v>285</v>
      </c>
      <c r="C48" s="271" t="s">
        <v>286</v>
      </c>
      <c r="D48" s="267" t="s">
        <v>287</v>
      </c>
      <c r="E48" s="268">
        <v>4</v>
      </c>
      <c r="F48" s="269"/>
      <c r="G48" s="270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1.933E-2</v>
      </c>
      <c r="Q48" s="230">
        <f>ROUND(E48*P48,2)</f>
        <v>0.08</v>
      </c>
      <c r="R48" s="231"/>
      <c r="S48" s="231" t="s">
        <v>155</v>
      </c>
      <c r="T48" s="231" t="s">
        <v>155</v>
      </c>
      <c r="U48" s="231">
        <v>0.59</v>
      </c>
      <c r="V48" s="231">
        <f>ROUND(E48*U48,2)</f>
        <v>2.36</v>
      </c>
      <c r="W48" s="231"/>
      <c r="X48" s="231" t="s">
        <v>156</v>
      </c>
      <c r="Y48" s="231" t="s">
        <v>157</v>
      </c>
      <c r="Z48" s="211"/>
      <c r="AA48" s="211"/>
      <c r="AB48" s="211"/>
      <c r="AC48" s="211"/>
      <c r="AD48" s="211"/>
      <c r="AE48" s="211"/>
      <c r="AF48" s="211"/>
      <c r="AG48" s="211" t="s">
        <v>158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5">
      <c r="A49" s="265">
        <v>19</v>
      </c>
      <c r="B49" s="266" t="s">
        <v>288</v>
      </c>
      <c r="C49" s="271" t="s">
        <v>289</v>
      </c>
      <c r="D49" s="267" t="s">
        <v>287</v>
      </c>
      <c r="E49" s="268">
        <v>4</v>
      </c>
      <c r="F49" s="269"/>
      <c r="G49" s="270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0</v>
      </c>
      <c r="O49" s="230">
        <f>ROUND(E49*N49,2)</f>
        <v>0</v>
      </c>
      <c r="P49" s="230">
        <v>1.9460000000000002E-2</v>
      </c>
      <c r="Q49" s="230">
        <f>ROUND(E49*P49,2)</f>
        <v>0.08</v>
      </c>
      <c r="R49" s="231"/>
      <c r="S49" s="231" t="s">
        <v>155</v>
      </c>
      <c r="T49" s="231" t="s">
        <v>155</v>
      </c>
      <c r="U49" s="231">
        <v>0.38200000000000001</v>
      </c>
      <c r="V49" s="231">
        <f>ROUND(E49*U49,2)</f>
        <v>1.53</v>
      </c>
      <c r="W49" s="231"/>
      <c r="X49" s="231" t="s">
        <v>156</v>
      </c>
      <c r="Y49" s="231" t="s">
        <v>157</v>
      </c>
      <c r="Z49" s="211"/>
      <c r="AA49" s="211"/>
      <c r="AB49" s="211"/>
      <c r="AC49" s="211"/>
      <c r="AD49" s="211"/>
      <c r="AE49" s="211"/>
      <c r="AF49" s="211"/>
      <c r="AG49" s="211" t="s">
        <v>158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5">
      <c r="A50" s="265">
        <v>20</v>
      </c>
      <c r="B50" s="266" t="s">
        <v>290</v>
      </c>
      <c r="C50" s="271" t="s">
        <v>291</v>
      </c>
      <c r="D50" s="267" t="s">
        <v>287</v>
      </c>
      <c r="E50" s="268">
        <v>4</v>
      </c>
      <c r="F50" s="269"/>
      <c r="G50" s="270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1.56E-3</v>
      </c>
      <c r="Q50" s="230">
        <f>ROUND(E50*P50,2)</f>
        <v>0.01</v>
      </c>
      <c r="R50" s="231"/>
      <c r="S50" s="231" t="s">
        <v>155</v>
      </c>
      <c r="T50" s="231" t="s">
        <v>155</v>
      </c>
      <c r="U50" s="231">
        <v>0.217</v>
      </c>
      <c r="V50" s="231">
        <f>ROUND(E50*U50,2)</f>
        <v>0.87</v>
      </c>
      <c r="W50" s="231"/>
      <c r="X50" s="231" t="s">
        <v>156</v>
      </c>
      <c r="Y50" s="231" t="s">
        <v>157</v>
      </c>
      <c r="Z50" s="211"/>
      <c r="AA50" s="211"/>
      <c r="AB50" s="211"/>
      <c r="AC50" s="211"/>
      <c r="AD50" s="211"/>
      <c r="AE50" s="211"/>
      <c r="AF50" s="211"/>
      <c r="AG50" s="211" t="s">
        <v>158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x14ac:dyDescent="0.25">
      <c r="A51" s="240" t="s">
        <v>150</v>
      </c>
      <c r="B51" s="241" t="s">
        <v>110</v>
      </c>
      <c r="C51" s="254" t="s">
        <v>111</v>
      </c>
      <c r="D51" s="242"/>
      <c r="E51" s="243"/>
      <c r="F51" s="244"/>
      <c r="G51" s="245">
        <f>SUMIF(AG52:AG53,"&lt;&gt;NOR",G52:G53)</f>
        <v>0</v>
      </c>
      <c r="H51" s="239"/>
      <c r="I51" s="239">
        <f>SUM(I52:I53)</f>
        <v>0</v>
      </c>
      <c r="J51" s="239"/>
      <c r="K51" s="239">
        <f>SUM(K52:K53)</f>
        <v>0</v>
      </c>
      <c r="L51" s="239"/>
      <c r="M51" s="239">
        <f>SUM(M52:M53)</f>
        <v>0</v>
      </c>
      <c r="N51" s="238"/>
      <c r="O51" s="238">
        <f>SUM(O52:O53)</f>
        <v>0</v>
      </c>
      <c r="P51" s="238"/>
      <c r="Q51" s="238">
        <f>SUM(Q52:Q53)</f>
        <v>0.05</v>
      </c>
      <c r="R51" s="239"/>
      <c r="S51" s="239"/>
      <c r="T51" s="239"/>
      <c r="U51" s="239"/>
      <c r="V51" s="239">
        <f>SUM(V52:V53)</f>
        <v>1.46</v>
      </c>
      <c r="W51" s="239"/>
      <c r="X51" s="239"/>
      <c r="Y51" s="239"/>
      <c r="AG51" t="s">
        <v>151</v>
      </c>
    </row>
    <row r="52" spans="1:60" outlineLevel="1" x14ac:dyDescent="0.25">
      <c r="A52" s="265">
        <v>21</v>
      </c>
      <c r="B52" s="266" t="s">
        <v>292</v>
      </c>
      <c r="C52" s="271" t="s">
        <v>293</v>
      </c>
      <c r="D52" s="267" t="s">
        <v>280</v>
      </c>
      <c r="E52" s="268">
        <v>10.5</v>
      </c>
      <c r="F52" s="269"/>
      <c r="G52" s="270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</v>
      </c>
      <c r="O52" s="230">
        <f>ROUND(E52*N52,2)</f>
        <v>0</v>
      </c>
      <c r="P52" s="230">
        <v>3.47E-3</v>
      </c>
      <c r="Q52" s="230">
        <f>ROUND(E52*P52,2)</f>
        <v>0.04</v>
      </c>
      <c r="R52" s="231"/>
      <c r="S52" s="231" t="s">
        <v>155</v>
      </c>
      <c r="T52" s="231" t="s">
        <v>155</v>
      </c>
      <c r="U52" s="231">
        <v>6.9000000000000006E-2</v>
      </c>
      <c r="V52" s="231">
        <f>ROUND(E52*U52,2)</f>
        <v>0.72</v>
      </c>
      <c r="W52" s="231"/>
      <c r="X52" s="231" t="s">
        <v>156</v>
      </c>
      <c r="Y52" s="231" t="s">
        <v>157</v>
      </c>
      <c r="Z52" s="211"/>
      <c r="AA52" s="211"/>
      <c r="AB52" s="211"/>
      <c r="AC52" s="211"/>
      <c r="AD52" s="211"/>
      <c r="AE52" s="211"/>
      <c r="AF52" s="211"/>
      <c r="AG52" s="211" t="s">
        <v>158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5">
      <c r="A53" s="265">
        <v>22</v>
      </c>
      <c r="B53" s="266" t="s">
        <v>294</v>
      </c>
      <c r="C53" s="271" t="s">
        <v>295</v>
      </c>
      <c r="D53" s="267" t="s">
        <v>280</v>
      </c>
      <c r="E53" s="268">
        <v>8</v>
      </c>
      <c r="F53" s="269"/>
      <c r="G53" s="270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</v>
      </c>
      <c r="O53" s="230">
        <f>ROUND(E53*N53,2)</f>
        <v>0</v>
      </c>
      <c r="P53" s="230">
        <v>1.3500000000000001E-3</v>
      </c>
      <c r="Q53" s="230">
        <f>ROUND(E53*P53,2)</f>
        <v>0.01</v>
      </c>
      <c r="R53" s="231"/>
      <c r="S53" s="231" t="s">
        <v>155</v>
      </c>
      <c r="T53" s="231" t="s">
        <v>155</v>
      </c>
      <c r="U53" s="231">
        <v>9.1999999999999998E-2</v>
      </c>
      <c r="V53" s="231">
        <f>ROUND(E53*U53,2)</f>
        <v>0.74</v>
      </c>
      <c r="W53" s="231"/>
      <c r="X53" s="231" t="s">
        <v>156</v>
      </c>
      <c r="Y53" s="231" t="s">
        <v>157</v>
      </c>
      <c r="Z53" s="211"/>
      <c r="AA53" s="211"/>
      <c r="AB53" s="211"/>
      <c r="AC53" s="211"/>
      <c r="AD53" s="211"/>
      <c r="AE53" s="211"/>
      <c r="AF53" s="211"/>
      <c r="AG53" s="211" t="s">
        <v>158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x14ac:dyDescent="0.25">
      <c r="A54" s="240" t="s">
        <v>150</v>
      </c>
      <c r="B54" s="241" t="s">
        <v>120</v>
      </c>
      <c r="C54" s="254" t="s">
        <v>121</v>
      </c>
      <c r="D54" s="242"/>
      <c r="E54" s="243"/>
      <c r="F54" s="244"/>
      <c r="G54" s="245">
        <f>SUMIF(AG55:AG86,"&lt;&gt;NOR",G55:G86)</f>
        <v>0</v>
      </c>
      <c r="H54" s="239"/>
      <c r="I54" s="239">
        <f>SUM(I55:I86)</f>
        <v>0</v>
      </c>
      <c r="J54" s="239"/>
      <c r="K54" s="239">
        <f>SUM(K55:K86)</f>
        <v>0</v>
      </c>
      <c r="L54" s="239"/>
      <c r="M54" s="239">
        <f>SUM(M55:M86)</f>
        <v>0</v>
      </c>
      <c r="N54" s="238"/>
      <c r="O54" s="238">
        <f>SUM(O55:O86)</f>
        <v>0</v>
      </c>
      <c r="P54" s="238"/>
      <c r="Q54" s="238">
        <f>SUM(Q55:Q86)</f>
        <v>0</v>
      </c>
      <c r="R54" s="239"/>
      <c r="S54" s="239"/>
      <c r="T54" s="239"/>
      <c r="U54" s="239"/>
      <c r="V54" s="239">
        <f>SUM(V55:V86)</f>
        <v>294.46000000000004</v>
      </c>
      <c r="W54" s="239"/>
      <c r="X54" s="239"/>
      <c r="Y54" s="239"/>
      <c r="AG54" t="s">
        <v>151</v>
      </c>
    </row>
    <row r="55" spans="1:60" outlineLevel="1" x14ac:dyDescent="0.25">
      <c r="A55" s="247">
        <v>23</v>
      </c>
      <c r="B55" s="248" t="s">
        <v>177</v>
      </c>
      <c r="C55" s="255" t="s">
        <v>178</v>
      </c>
      <c r="D55" s="249" t="s">
        <v>179</v>
      </c>
      <c r="E55" s="250">
        <v>205.92001999999999</v>
      </c>
      <c r="F55" s="251"/>
      <c r="G55" s="252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155</v>
      </c>
      <c r="T55" s="231" t="s">
        <v>155</v>
      </c>
      <c r="U55" s="231">
        <v>0.49</v>
      </c>
      <c r="V55" s="231">
        <f>ROUND(E55*U55,2)</f>
        <v>100.9</v>
      </c>
      <c r="W55" s="231"/>
      <c r="X55" s="231" t="s">
        <v>156</v>
      </c>
      <c r="Y55" s="231" t="s">
        <v>157</v>
      </c>
      <c r="Z55" s="211"/>
      <c r="AA55" s="211"/>
      <c r="AB55" s="211"/>
      <c r="AC55" s="211"/>
      <c r="AD55" s="211"/>
      <c r="AE55" s="211"/>
      <c r="AF55" s="211"/>
      <c r="AG55" s="211" t="s">
        <v>158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28"/>
      <c r="B56" s="229"/>
      <c r="C56" s="257" t="s">
        <v>180</v>
      </c>
      <c r="D56" s="253"/>
      <c r="E56" s="253"/>
      <c r="F56" s="253"/>
      <c r="G56" s="253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165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56" t="s">
        <v>296</v>
      </c>
      <c r="D57" s="233"/>
      <c r="E57" s="234">
        <v>1.01136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160</v>
      </c>
      <c r="AH57" s="211">
        <v>5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3" x14ac:dyDescent="0.25">
      <c r="A58" s="228"/>
      <c r="B58" s="229"/>
      <c r="C58" s="256" t="s">
        <v>297</v>
      </c>
      <c r="D58" s="233"/>
      <c r="E58" s="234">
        <v>0.16298000000000001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1"/>
      <c r="AA58" s="211"/>
      <c r="AB58" s="211"/>
      <c r="AC58" s="211"/>
      <c r="AD58" s="211"/>
      <c r="AE58" s="211"/>
      <c r="AF58" s="211"/>
      <c r="AG58" s="211" t="s">
        <v>160</v>
      </c>
      <c r="AH58" s="211">
        <v>5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3" x14ac:dyDescent="0.25">
      <c r="A59" s="228"/>
      <c r="B59" s="229"/>
      <c r="C59" s="256" t="s">
        <v>298</v>
      </c>
      <c r="D59" s="233"/>
      <c r="E59" s="234">
        <v>1.9800000000000002E-2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160</v>
      </c>
      <c r="AH59" s="211">
        <v>5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3" x14ac:dyDescent="0.25">
      <c r="A60" s="228"/>
      <c r="B60" s="229"/>
      <c r="C60" s="256" t="s">
        <v>299</v>
      </c>
      <c r="D60" s="233"/>
      <c r="E60" s="234">
        <v>204.72588999999999</v>
      </c>
      <c r="F60" s="231"/>
      <c r="G60" s="23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1"/>
      <c r="AA60" s="211"/>
      <c r="AB60" s="211"/>
      <c r="AC60" s="211"/>
      <c r="AD60" s="211"/>
      <c r="AE60" s="211"/>
      <c r="AF60" s="211"/>
      <c r="AG60" s="211" t="s">
        <v>160</v>
      </c>
      <c r="AH60" s="211">
        <v>5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1" x14ac:dyDescent="0.25">
      <c r="A61" s="247">
        <v>24</v>
      </c>
      <c r="B61" s="248" t="s">
        <v>185</v>
      </c>
      <c r="C61" s="255" t="s">
        <v>186</v>
      </c>
      <c r="D61" s="249" t="s">
        <v>179</v>
      </c>
      <c r="E61" s="250">
        <v>1853.28027</v>
      </c>
      <c r="F61" s="251"/>
      <c r="G61" s="252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155</v>
      </c>
      <c r="T61" s="231" t="s">
        <v>155</v>
      </c>
      <c r="U61" s="231">
        <v>0</v>
      </c>
      <c r="V61" s="231">
        <f>ROUND(E61*U61,2)</f>
        <v>0</v>
      </c>
      <c r="W61" s="231"/>
      <c r="X61" s="231" t="s">
        <v>156</v>
      </c>
      <c r="Y61" s="231" t="s">
        <v>157</v>
      </c>
      <c r="Z61" s="211"/>
      <c r="AA61" s="211"/>
      <c r="AB61" s="211"/>
      <c r="AC61" s="211"/>
      <c r="AD61" s="211"/>
      <c r="AE61" s="211"/>
      <c r="AF61" s="211"/>
      <c r="AG61" s="211" t="s">
        <v>158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2" x14ac:dyDescent="0.25">
      <c r="A62" s="228"/>
      <c r="B62" s="229"/>
      <c r="C62" s="256" t="s">
        <v>300</v>
      </c>
      <c r="D62" s="233"/>
      <c r="E62" s="234">
        <v>1853.28027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1"/>
      <c r="AA62" s="211"/>
      <c r="AB62" s="211"/>
      <c r="AC62" s="211"/>
      <c r="AD62" s="211"/>
      <c r="AE62" s="211"/>
      <c r="AF62" s="211"/>
      <c r="AG62" s="211" t="s">
        <v>160</v>
      </c>
      <c r="AH62" s="211">
        <v>5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5">
      <c r="A63" s="247">
        <v>25</v>
      </c>
      <c r="B63" s="248" t="s">
        <v>188</v>
      </c>
      <c r="C63" s="255" t="s">
        <v>189</v>
      </c>
      <c r="D63" s="249" t="s">
        <v>179</v>
      </c>
      <c r="E63" s="250">
        <v>205.92001999999999</v>
      </c>
      <c r="F63" s="251"/>
      <c r="G63" s="252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/>
      <c r="S63" s="231" t="s">
        <v>155</v>
      </c>
      <c r="T63" s="231" t="s">
        <v>155</v>
      </c>
      <c r="U63" s="231">
        <v>0.94</v>
      </c>
      <c r="V63" s="231">
        <f>ROUND(E63*U63,2)</f>
        <v>193.56</v>
      </c>
      <c r="W63" s="231"/>
      <c r="X63" s="231" t="s">
        <v>156</v>
      </c>
      <c r="Y63" s="231" t="s">
        <v>157</v>
      </c>
      <c r="Z63" s="211"/>
      <c r="AA63" s="211"/>
      <c r="AB63" s="211"/>
      <c r="AC63" s="211"/>
      <c r="AD63" s="211"/>
      <c r="AE63" s="211"/>
      <c r="AF63" s="211"/>
      <c r="AG63" s="211" t="s">
        <v>158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28"/>
      <c r="B64" s="229"/>
      <c r="C64" s="256" t="s">
        <v>301</v>
      </c>
      <c r="D64" s="233"/>
      <c r="E64" s="234">
        <v>205.92001999999999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160</v>
      </c>
      <c r="AH64" s="211">
        <v>5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ht="20.399999999999999" outlineLevel="1" x14ac:dyDescent="0.25">
      <c r="A65" s="247">
        <v>26</v>
      </c>
      <c r="B65" s="248" t="s">
        <v>228</v>
      </c>
      <c r="C65" s="255" t="s">
        <v>229</v>
      </c>
      <c r="D65" s="249" t="s">
        <v>179</v>
      </c>
      <c r="E65" s="250">
        <v>1.01136</v>
      </c>
      <c r="F65" s="251"/>
      <c r="G65" s="252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0</v>
      </c>
      <c r="O65" s="230">
        <f>ROUND(E65*N65,2)</f>
        <v>0</v>
      </c>
      <c r="P65" s="230">
        <v>0</v>
      </c>
      <c r="Q65" s="230">
        <f>ROUND(E65*P65,2)</f>
        <v>0</v>
      </c>
      <c r="R65" s="231"/>
      <c r="S65" s="231" t="s">
        <v>155</v>
      </c>
      <c r="T65" s="231" t="s">
        <v>155</v>
      </c>
      <c r="U65" s="231">
        <v>0</v>
      </c>
      <c r="V65" s="231">
        <f>ROUND(E65*U65,2)</f>
        <v>0</v>
      </c>
      <c r="W65" s="231"/>
      <c r="X65" s="231" t="s">
        <v>156</v>
      </c>
      <c r="Y65" s="231" t="s">
        <v>157</v>
      </c>
      <c r="Z65" s="211"/>
      <c r="AA65" s="211"/>
      <c r="AB65" s="211"/>
      <c r="AC65" s="211"/>
      <c r="AD65" s="211"/>
      <c r="AE65" s="211"/>
      <c r="AF65" s="211"/>
      <c r="AG65" s="211" t="s">
        <v>158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2" x14ac:dyDescent="0.25">
      <c r="A66" s="228"/>
      <c r="B66" s="229"/>
      <c r="C66" s="256" t="s">
        <v>302</v>
      </c>
      <c r="D66" s="233"/>
      <c r="E66" s="234">
        <v>1.01136</v>
      </c>
      <c r="F66" s="231"/>
      <c r="G66" s="231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1"/>
      <c r="AA66" s="211"/>
      <c r="AB66" s="211"/>
      <c r="AC66" s="211"/>
      <c r="AD66" s="211"/>
      <c r="AE66" s="211"/>
      <c r="AF66" s="211"/>
      <c r="AG66" s="211" t="s">
        <v>160</v>
      </c>
      <c r="AH66" s="211">
        <v>7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5">
      <c r="A67" s="247">
        <v>27</v>
      </c>
      <c r="B67" s="248" t="s">
        <v>191</v>
      </c>
      <c r="C67" s="255" t="s">
        <v>192</v>
      </c>
      <c r="D67" s="249" t="s">
        <v>179</v>
      </c>
      <c r="E67" s="250">
        <v>0.16298000000000001</v>
      </c>
      <c r="F67" s="251"/>
      <c r="G67" s="252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155</v>
      </c>
      <c r="T67" s="231" t="s">
        <v>155</v>
      </c>
      <c r="U67" s="231">
        <v>0</v>
      </c>
      <c r="V67" s="231">
        <f>ROUND(E67*U67,2)</f>
        <v>0</v>
      </c>
      <c r="W67" s="231"/>
      <c r="X67" s="231" t="s">
        <v>156</v>
      </c>
      <c r="Y67" s="231" t="s">
        <v>157</v>
      </c>
      <c r="Z67" s="211"/>
      <c r="AA67" s="211"/>
      <c r="AB67" s="211"/>
      <c r="AC67" s="211"/>
      <c r="AD67" s="211"/>
      <c r="AE67" s="211"/>
      <c r="AF67" s="211"/>
      <c r="AG67" s="211" t="s">
        <v>158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28"/>
      <c r="B68" s="229"/>
      <c r="C68" s="257" t="s">
        <v>193</v>
      </c>
      <c r="D68" s="253"/>
      <c r="E68" s="253"/>
      <c r="F68" s="253"/>
      <c r="G68" s="253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165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2" x14ac:dyDescent="0.25">
      <c r="A69" s="228"/>
      <c r="B69" s="229"/>
      <c r="C69" s="256" t="s">
        <v>303</v>
      </c>
      <c r="D69" s="233"/>
      <c r="E69" s="234"/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160</v>
      </c>
      <c r="AH69" s="211">
        <v>7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3" x14ac:dyDescent="0.25">
      <c r="A70" s="228"/>
      <c r="B70" s="229"/>
      <c r="C70" s="256" t="s">
        <v>304</v>
      </c>
      <c r="D70" s="233"/>
      <c r="E70" s="234"/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1"/>
      <c r="AA70" s="211"/>
      <c r="AB70" s="211"/>
      <c r="AC70" s="211"/>
      <c r="AD70" s="211"/>
      <c r="AE70" s="211"/>
      <c r="AF70" s="211"/>
      <c r="AG70" s="211" t="s">
        <v>160</v>
      </c>
      <c r="AH70" s="211">
        <v>7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3" x14ac:dyDescent="0.25">
      <c r="A71" s="228"/>
      <c r="B71" s="229"/>
      <c r="C71" s="256" t="s">
        <v>305</v>
      </c>
      <c r="D71" s="233"/>
      <c r="E71" s="234">
        <v>0.16298000000000001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160</v>
      </c>
      <c r="AH71" s="211">
        <v>7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ht="20.399999999999999" outlineLevel="1" x14ac:dyDescent="0.25">
      <c r="A72" s="247">
        <v>28</v>
      </c>
      <c r="B72" s="248" t="s">
        <v>306</v>
      </c>
      <c r="C72" s="255" t="s">
        <v>307</v>
      </c>
      <c r="D72" s="249" t="s">
        <v>179</v>
      </c>
      <c r="E72" s="250">
        <v>1.9800000000000002E-2</v>
      </c>
      <c r="F72" s="251"/>
      <c r="G72" s="252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0</v>
      </c>
      <c r="O72" s="230">
        <f>ROUND(E72*N72,2)</f>
        <v>0</v>
      </c>
      <c r="P72" s="230">
        <v>0</v>
      </c>
      <c r="Q72" s="230">
        <f>ROUND(E72*P72,2)</f>
        <v>0</v>
      </c>
      <c r="R72" s="231"/>
      <c r="S72" s="231" t="s">
        <v>155</v>
      </c>
      <c r="T72" s="231" t="s">
        <v>155</v>
      </c>
      <c r="U72" s="231">
        <v>0</v>
      </c>
      <c r="V72" s="231">
        <f>ROUND(E72*U72,2)</f>
        <v>0</v>
      </c>
      <c r="W72" s="231"/>
      <c r="X72" s="231" t="s">
        <v>156</v>
      </c>
      <c r="Y72" s="231" t="s">
        <v>157</v>
      </c>
      <c r="Z72" s="211"/>
      <c r="AA72" s="211"/>
      <c r="AB72" s="211"/>
      <c r="AC72" s="211"/>
      <c r="AD72" s="211"/>
      <c r="AE72" s="211"/>
      <c r="AF72" s="211"/>
      <c r="AG72" s="211" t="s">
        <v>158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2" x14ac:dyDescent="0.25">
      <c r="A73" s="228"/>
      <c r="B73" s="229"/>
      <c r="C73" s="257" t="s">
        <v>198</v>
      </c>
      <c r="D73" s="253"/>
      <c r="E73" s="253"/>
      <c r="F73" s="253"/>
      <c r="G73" s="253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1"/>
      <c r="AA73" s="211"/>
      <c r="AB73" s="211"/>
      <c r="AC73" s="211"/>
      <c r="AD73" s="211"/>
      <c r="AE73" s="211"/>
      <c r="AF73" s="211"/>
      <c r="AG73" s="211" t="s">
        <v>165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28"/>
      <c r="B74" s="229"/>
      <c r="C74" s="256" t="s">
        <v>308</v>
      </c>
      <c r="D74" s="233"/>
      <c r="E74" s="234">
        <v>1.9800000000000002E-2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160</v>
      </c>
      <c r="AH74" s="211">
        <v>7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20.399999999999999" outlineLevel="1" x14ac:dyDescent="0.25">
      <c r="A75" s="247">
        <v>29</v>
      </c>
      <c r="B75" s="248" t="s">
        <v>309</v>
      </c>
      <c r="C75" s="255" t="s">
        <v>310</v>
      </c>
      <c r="D75" s="249" t="s">
        <v>179</v>
      </c>
      <c r="E75" s="250">
        <v>204.72588999999999</v>
      </c>
      <c r="F75" s="251"/>
      <c r="G75" s="252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0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155</v>
      </c>
      <c r="T75" s="231" t="s">
        <v>155</v>
      </c>
      <c r="U75" s="231">
        <v>0</v>
      </c>
      <c r="V75" s="231">
        <f>ROUND(E75*U75,2)</f>
        <v>0</v>
      </c>
      <c r="W75" s="231"/>
      <c r="X75" s="231" t="s">
        <v>156</v>
      </c>
      <c r="Y75" s="231" t="s">
        <v>157</v>
      </c>
      <c r="Z75" s="211"/>
      <c r="AA75" s="211"/>
      <c r="AB75" s="211"/>
      <c r="AC75" s="211"/>
      <c r="AD75" s="211"/>
      <c r="AE75" s="211"/>
      <c r="AF75" s="211"/>
      <c r="AG75" s="211" t="s">
        <v>158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28"/>
      <c r="B76" s="229"/>
      <c r="C76" s="256" t="s">
        <v>311</v>
      </c>
      <c r="D76" s="233"/>
      <c r="E76" s="234">
        <v>56.655999999999999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160</v>
      </c>
      <c r="AH76" s="211">
        <v>7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3" x14ac:dyDescent="0.25">
      <c r="A77" s="228"/>
      <c r="B77" s="229"/>
      <c r="C77" s="256" t="s">
        <v>312</v>
      </c>
      <c r="D77" s="233"/>
      <c r="E77" s="234">
        <v>10.221399999999999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1"/>
      <c r="AA77" s="211"/>
      <c r="AB77" s="211"/>
      <c r="AC77" s="211"/>
      <c r="AD77" s="211"/>
      <c r="AE77" s="211"/>
      <c r="AF77" s="211"/>
      <c r="AG77" s="211" t="s">
        <v>160</v>
      </c>
      <c r="AH77" s="211">
        <v>7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3" x14ac:dyDescent="0.25">
      <c r="A78" s="228"/>
      <c r="B78" s="229"/>
      <c r="C78" s="256" t="s">
        <v>313</v>
      </c>
      <c r="D78" s="233"/>
      <c r="E78" s="234">
        <v>75.818250000000006</v>
      </c>
      <c r="F78" s="231"/>
      <c r="G78" s="231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1"/>
      <c r="AA78" s="211"/>
      <c r="AB78" s="211"/>
      <c r="AC78" s="211"/>
      <c r="AD78" s="211"/>
      <c r="AE78" s="211"/>
      <c r="AF78" s="211"/>
      <c r="AG78" s="211" t="s">
        <v>160</v>
      </c>
      <c r="AH78" s="211">
        <v>7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3" x14ac:dyDescent="0.25">
      <c r="A79" s="228"/>
      <c r="B79" s="229"/>
      <c r="C79" s="256" t="s">
        <v>314</v>
      </c>
      <c r="D79" s="233"/>
      <c r="E79" s="234">
        <v>28.896000000000001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160</v>
      </c>
      <c r="AH79" s="211">
        <v>7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3" x14ac:dyDescent="0.25">
      <c r="A80" s="228"/>
      <c r="B80" s="229"/>
      <c r="C80" s="256" t="s">
        <v>315</v>
      </c>
      <c r="D80" s="233"/>
      <c r="E80" s="234">
        <v>28.908000000000001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160</v>
      </c>
      <c r="AH80" s="211">
        <v>7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3" x14ac:dyDescent="0.25">
      <c r="A81" s="228"/>
      <c r="B81" s="229"/>
      <c r="C81" s="256" t="s">
        <v>316</v>
      </c>
      <c r="D81" s="233"/>
      <c r="E81" s="234">
        <v>0.82199999999999995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1"/>
      <c r="AA81" s="211"/>
      <c r="AB81" s="211"/>
      <c r="AC81" s="211"/>
      <c r="AD81" s="211"/>
      <c r="AE81" s="211"/>
      <c r="AF81" s="211"/>
      <c r="AG81" s="211" t="s">
        <v>160</v>
      </c>
      <c r="AH81" s="211">
        <v>7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5">
      <c r="A82" s="228"/>
      <c r="B82" s="229"/>
      <c r="C82" s="256" t="s">
        <v>317</v>
      </c>
      <c r="D82" s="233"/>
      <c r="E82" s="234">
        <v>0.94208000000000003</v>
      </c>
      <c r="F82" s="231"/>
      <c r="G82" s="231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1"/>
      <c r="AA82" s="211"/>
      <c r="AB82" s="211"/>
      <c r="AC82" s="211"/>
      <c r="AD82" s="211"/>
      <c r="AE82" s="211"/>
      <c r="AF82" s="211"/>
      <c r="AG82" s="211" t="s">
        <v>160</v>
      </c>
      <c r="AH82" s="211">
        <v>7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3" x14ac:dyDescent="0.25">
      <c r="A83" s="228"/>
      <c r="B83" s="229"/>
      <c r="C83" s="256" t="s">
        <v>318</v>
      </c>
      <c r="D83" s="233"/>
      <c r="E83" s="234">
        <v>2.04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1"/>
      <c r="AA83" s="211"/>
      <c r="AB83" s="211"/>
      <c r="AC83" s="211"/>
      <c r="AD83" s="211"/>
      <c r="AE83" s="211"/>
      <c r="AF83" s="211"/>
      <c r="AG83" s="211" t="s">
        <v>160</v>
      </c>
      <c r="AH83" s="211">
        <v>7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3" x14ac:dyDescent="0.25">
      <c r="A84" s="228"/>
      <c r="B84" s="229"/>
      <c r="C84" s="256" t="s">
        <v>319</v>
      </c>
      <c r="D84" s="233"/>
      <c r="E84" s="234">
        <v>0.26700000000000002</v>
      </c>
      <c r="F84" s="231"/>
      <c r="G84" s="231"/>
      <c r="H84" s="231"/>
      <c r="I84" s="231"/>
      <c r="J84" s="231"/>
      <c r="K84" s="231"/>
      <c r="L84" s="231"/>
      <c r="M84" s="231"/>
      <c r="N84" s="230"/>
      <c r="O84" s="230"/>
      <c r="P84" s="230"/>
      <c r="Q84" s="230"/>
      <c r="R84" s="231"/>
      <c r="S84" s="231"/>
      <c r="T84" s="231"/>
      <c r="U84" s="231"/>
      <c r="V84" s="231"/>
      <c r="W84" s="231"/>
      <c r="X84" s="231"/>
      <c r="Y84" s="231"/>
      <c r="Z84" s="211"/>
      <c r="AA84" s="211"/>
      <c r="AB84" s="211"/>
      <c r="AC84" s="211"/>
      <c r="AD84" s="211"/>
      <c r="AE84" s="211"/>
      <c r="AF84" s="211"/>
      <c r="AG84" s="211" t="s">
        <v>160</v>
      </c>
      <c r="AH84" s="211">
        <v>7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3" x14ac:dyDescent="0.25">
      <c r="A85" s="228"/>
      <c r="B85" s="229"/>
      <c r="C85" s="256" t="s">
        <v>320</v>
      </c>
      <c r="D85" s="233"/>
      <c r="E85" s="234">
        <v>7.732E-2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1"/>
      <c r="AA85" s="211"/>
      <c r="AB85" s="211"/>
      <c r="AC85" s="211"/>
      <c r="AD85" s="211"/>
      <c r="AE85" s="211"/>
      <c r="AF85" s="211"/>
      <c r="AG85" s="211" t="s">
        <v>160</v>
      </c>
      <c r="AH85" s="211">
        <v>7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3" x14ac:dyDescent="0.25">
      <c r="A86" s="228"/>
      <c r="B86" s="229"/>
      <c r="C86" s="256" t="s">
        <v>321</v>
      </c>
      <c r="D86" s="233"/>
      <c r="E86" s="234">
        <v>7.7840000000000006E-2</v>
      </c>
      <c r="F86" s="231"/>
      <c r="G86" s="231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1"/>
      <c r="AA86" s="211"/>
      <c r="AB86" s="211"/>
      <c r="AC86" s="211"/>
      <c r="AD86" s="211"/>
      <c r="AE86" s="211"/>
      <c r="AF86" s="211"/>
      <c r="AG86" s="211" t="s">
        <v>160</v>
      </c>
      <c r="AH86" s="211">
        <v>7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x14ac:dyDescent="0.25">
      <c r="A87" s="3"/>
      <c r="B87" s="4"/>
      <c r="C87" s="258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v>12</v>
      </c>
      <c r="AF87">
        <v>21</v>
      </c>
      <c r="AG87" t="s">
        <v>136</v>
      </c>
    </row>
    <row r="88" spans="1:60" x14ac:dyDescent="0.25">
      <c r="A88" s="214"/>
      <c r="B88" s="215" t="s">
        <v>31</v>
      </c>
      <c r="C88" s="259"/>
      <c r="D88" s="216"/>
      <c r="E88" s="217"/>
      <c r="F88" s="217"/>
      <c r="G88" s="246">
        <f>G8+G39+G42+G45+G47+G51+G54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E88">
        <f>SUMIF(L7:L86,AE87,G7:G86)</f>
        <v>0</v>
      </c>
      <c r="AF88">
        <f>SUMIF(L7:L86,AF87,G7:G86)</f>
        <v>0</v>
      </c>
      <c r="AG88" t="s">
        <v>207</v>
      </c>
    </row>
    <row r="89" spans="1:60" x14ac:dyDescent="0.25">
      <c r="A89" s="3"/>
      <c r="B89" s="4"/>
      <c r="C89" s="258"/>
      <c r="D89" s="6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5">
      <c r="A90" s="3"/>
      <c r="B90" s="4"/>
      <c r="C90" s="258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5">
      <c r="A91" s="218" t="s">
        <v>208</v>
      </c>
      <c r="B91" s="218"/>
      <c r="C91" s="260"/>
      <c r="D91" s="6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5">
      <c r="A92" s="219"/>
      <c r="B92" s="220"/>
      <c r="C92" s="261"/>
      <c r="D92" s="220"/>
      <c r="E92" s="220"/>
      <c r="F92" s="220"/>
      <c r="G92" s="221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AG92" t="s">
        <v>209</v>
      </c>
    </row>
    <row r="93" spans="1:60" x14ac:dyDescent="0.25">
      <c r="A93" s="222"/>
      <c r="B93" s="223"/>
      <c r="C93" s="262"/>
      <c r="D93" s="223"/>
      <c r="E93" s="223"/>
      <c r="F93" s="223"/>
      <c r="G93" s="22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5">
      <c r="A94" s="222"/>
      <c r="B94" s="223"/>
      <c r="C94" s="262"/>
      <c r="D94" s="223"/>
      <c r="E94" s="223"/>
      <c r="F94" s="223"/>
      <c r="G94" s="22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5">
      <c r="A95" s="222"/>
      <c r="B95" s="223"/>
      <c r="C95" s="262"/>
      <c r="D95" s="223"/>
      <c r="E95" s="223"/>
      <c r="F95" s="223"/>
      <c r="G95" s="22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</row>
    <row r="96" spans="1:60" x14ac:dyDescent="0.25">
      <c r="A96" s="225"/>
      <c r="B96" s="226"/>
      <c r="C96" s="263"/>
      <c r="D96" s="226"/>
      <c r="E96" s="226"/>
      <c r="F96" s="226"/>
      <c r="G96" s="227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5">
      <c r="A97" s="3"/>
      <c r="B97" s="4"/>
      <c r="C97" s="258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5">
      <c r="C98" s="264"/>
      <c r="D98" s="10"/>
      <c r="AG98" t="s">
        <v>210</v>
      </c>
    </row>
    <row r="99" spans="1:33" x14ac:dyDescent="0.25">
      <c r="D99" s="10"/>
    </row>
    <row r="100" spans="1:33" x14ac:dyDescent="0.25">
      <c r="D100" s="10"/>
    </row>
    <row r="101" spans="1:33" x14ac:dyDescent="0.25">
      <c r="D101" s="10"/>
    </row>
    <row r="102" spans="1:33" x14ac:dyDescent="0.25">
      <c r="D102" s="10"/>
    </row>
    <row r="103" spans="1:33" x14ac:dyDescent="0.25">
      <c r="D103" s="10"/>
    </row>
    <row r="104" spans="1:33" x14ac:dyDescent="0.25">
      <c r="D104" s="10"/>
    </row>
    <row r="105" spans="1:33" x14ac:dyDescent="0.25">
      <c r="D105" s="10"/>
    </row>
    <row r="106" spans="1:33" x14ac:dyDescent="0.25">
      <c r="D106" s="10"/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9">
    <mergeCell ref="A1:G1"/>
    <mergeCell ref="C2:G2"/>
    <mergeCell ref="C3:G3"/>
    <mergeCell ref="C4:G4"/>
    <mergeCell ref="A91:C91"/>
    <mergeCell ref="A92:G96"/>
    <mergeCell ref="C56:G56"/>
    <mergeCell ref="C68:G68"/>
    <mergeCell ref="C73:G7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AD79B-A6B5-4A2C-9F7A-E67F5AAB50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6" t="s">
        <v>7</v>
      </c>
      <c r="B1" s="196"/>
      <c r="C1" s="196"/>
      <c r="D1" s="196"/>
      <c r="E1" s="196"/>
      <c r="F1" s="196"/>
      <c r="G1" s="196"/>
      <c r="AG1" t="s">
        <v>124</v>
      </c>
    </row>
    <row r="2" spans="1:60" ht="25.05" customHeight="1" x14ac:dyDescent="0.25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125</v>
      </c>
    </row>
    <row r="3" spans="1:60" ht="25.05" customHeight="1" x14ac:dyDescent="0.25">
      <c r="A3" s="197" t="s">
        <v>9</v>
      </c>
      <c r="B3" s="49" t="s">
        <v>64</v>
      </c>
      <c r="C3" s="200" t="s">
        <v>65</v>
      </c>
      <c r="D3" s="198"/>
      <c r="E3" s="198"/>
      <c r="F3" s="198"/>
      <c r="G3" s="199"/>
      <c r="AC3" s="175" t="s">
        <v>125</v>
      </c>
      <c r="AG3" t="s">
        <v>126</v>
      </c>
    </row>
    <row r="4" spans="1:60" ht="25.05" customHeight="1" x14ac:dyDescent="0.25">
      <c r="A4" s="201" t="s">
        <v>10</v>
      </c>
      <c r="B4" s="202" t="s">
        <v>66</v>
      </c>
      <c r="C4" s="203" t="s">
        <v>65</v>
      </c>
      <c r="D4" s="204"/>
      <c r="E4" s="204"/>
      <c r="F4" s="204"/>
      <c r="G4" s="205"/>
      <c r="AG4" t="s">
        <v>127</v>
      </c>
    </row>
    <row r="5" spans="1:60" x14ac:dyDescent="0.25">
      <c r="D5" s="10"/>
    </row>
    <row r="6" spans="1:60" ht="39.6" x14ac:dyDescent="0.25">
      <c r="A6" s="207" t="s">
        <v>128</v>
      </c>
      <c r="B6" s="209" t="s">
        <v>129</v>
      </c>
      <c r="C6" s="209" t="s">
        <v>130</v>
      </c>
      <c r="D6" s="208" t="s">
        <v>131</v>
      </c>
      <c r="E6" s="207" t="s">
        <v>132</v>
      </c>
      <c r="F6" s="206" t="s">
        <v>133</v>
      </c>
      <c r="G6" s="207" t="s">
        <v>31</v>
      </c>
      <c r="H6" s="210" t="s">
        <v>32</v>
      </c>
      <c r="I6" s="210" t="s">
        <v>134</v>
      </c>
      <c r="J6" s="210" t="s">
        <v>33</v>
      </c>
      <c r="K6" s="210" t="s">
        <v>135</v>
      </c>
      <c r="L6" s="210" t="s">
        <v>136</v>
      </c>
      <c r="M6" s="210" t="s">
        <v>137</v>
      </c>
      <c r="N6" s="210" t="s">
        <v>138</v>
      </c>
      <c r="O6" s="210" t="s">
        <v>139</v>
      </c>
      <c r="P6" s="210" t="s">
        <v>140</v>
      </c>
      <c r="Q6" s="210" t="s">
        <v>141</v>
      </c>
      <c r="R6" s="210" t="s">
        <v>142</v>
      </c>
      <c r="S6" s="210" t="s">
        <v>143</v>
      </c>
      <c r="T6" s="210" t="s">
        <v>144</v>
      </c>
      <c r="U6" s="210" t="s">
        <v>145</v>
      </c>
      <c r="V6" s="210" t="s">
        <v>146</v>
      </c>
      <c r="W6" s="210" t="s">
        <v>147</v>
      </c>
      <c r="X6" s="210" t="s">
        <v>148</v>
      </c>
      <c r="Y6" s="210" t="s">
        <v>149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5">
      <c r="A8" s="240" t="s">
        <v>150</v>
      </c>
      <c r="B8" s="241" t="s">
        <v>76</v>
      </c>
      <c r="C8" s="254" t="s">
        <v>77</v>
      </c>
      <c r="D8" s="242"/>
      <c r="E8" s="243"/>
      <c r="F8" s="244"/>
      <c r="G8" s="245">
        <f>SUMIF(AG9:AG47,"&lt;&gt;NOR",G9:G47)</f>
        <v>0</v>
      </c>
      <c r="H8" s="239"/>
      <c r="I8" s="239">
        <f>SUM(I9:I47)</f>
        <v>0</v>
      </c>
      <c r="J8" s="239"/>
      <c r="K8" s="239">
        <f>SUM(K9:K47)</f>
        <v>0</v>
      </c>
      <c r="L8" s="239"/>
      <c r="M8" s="239">
        <f>SUM(M9:M47)</f>
        <v>0</v>
      </c>
      <c r="N8" s="238"/>
      <c r="O8" s="238">
        <f>SUM(O9:O47)</f>
        <v>71.5</v>
      </c>
      <c r="P8" s="238"/>
      <c r="Q8" s="238">
        <f>SUM(Q9:Q47)</f>
        <v>0</v>
      </c>
      <c r="R8" s="239"/>
      <c r="S8" s="239"/>
      <c r="T8" s="239"/>
      <c r="U8" s="239"/>
      <c r="V8" s="239">
        <f>SUM(V9:V47)</f>
        <v>49.41</v>
      </c>
      <c r="W8" s="239"/>
      <c r="X8" s="239"/>
      <c r="Y8" s="239"/>
      <c r="AG8" t="s">
        <v>151</v>
      </c>
    </row>
    <row r="9" spans="1:60" outlineLevel="1" x14ac:dyDescent="0.25">
      <c r="A9" s="247">
        <v>1</v>
      </c>
      <c r="B9" s="248" t="s">
        <v>322</v>
      </c>
      <c r="C9" s="255" t="s">
        <v>323</v>
      </c>
      <c r="D9" s="249" t="s">
        <v>154</v>
      </c>
      <c r="E9" s="250">
        <v>8.8000000000000007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155</v>
      </c>
      <c r="T9" s="231" t="s">
        <v>155</v>
      </c>
      <c r="U9" s="231">
        <v>0.37</v>
      </c>
      <c r="V9" s="231">
        <f>ROUND(E9*U9,2)</f>
        <v>3.26</v>
      </c>
      <c r="W9" s="231"/>
      <c r="X9" s="231" t="s">
        <v>156</v>
      </c>
      <c r="Y9" s="231" t="s">
        <v>157</v>
      </c>
      <c r="Z9" s="211"/>
      <c r="AA9" s="211"/>
      <c r="AB9" s="211"/>
      <c r="AC9" s="211"/>
      <c r="AD9" s="211"/>
      <c r="AE9" s="211"/>
      <c r="AF9" s="211"/>
      <c r="AG9" s="211" t="s">
        <v>158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56" t="s">
        <v>324</v>
      </c>
      <c r="D10" s="233"/>
      <c r="E10" s="234">
        <v>8.8000000000000007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1" x14ac:dyDescent="0.25">
      <c r="A11" s="247">
        <v>2</v>
      </c>
      <c r="B11" s="248" t="s">
        <v>325</v>
      </c>
      <c r="C11" s="255" t="s">
        <v>326</v>
      </c>
      <c r="D11" s="249" t="s">
        <v>154</v>
      </c>
      <c r="E11" s="250">
        <v>9.8789999999999996</v>
      </c>
      <c r="F11" s="251"/>
      <c r="G11" s="252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155</v>
      </c>
      <c r="T11" s="231" t="s">
        <v>155</v>
      </c>
      <c r="U11" s="231">
        <v>0.27</v>
      </c>
      <c r="V11" s="231">
        <f>ROUND(E11*U11,2)</f>
        <v>2.67</v>
      </c>
      <c r="W11" s="231"/>
      <c r="X11" s="231" t="s">
        <v>156</v>
      </c>
      <c r="Y11" s="231" t="s">
        <v>157</v>
      </c>
      <c r="Z11" s="211"/>
      <c r="AA11" s="211"/>
      <c r="AB11" s="211"/>
      <c r="AC11" s="211"/>
      <c r="AD11" s="211"/>
      <c r="AE11" s="211"/>
      <c r="AF11" s="211"/>
      <c r="AG11" s="211" t="s">
        <v>158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2" x14ac:dyDescent="0.25">
      <c r="A12" s="228"/>
      <c r="B12" s="229"/>
      <c r="C12" s="256" t="s">
        <v>327</v>
      </c>
      <c r="D12" s="233"/>
      <c r="E12" s="234">
        <v>9.8789999999999996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1"/>
      <c r="AA12" s="211"/>
      <c r="AB12" s="211"/>
      <c r="AC12" s="211"/>
      <c r="AD12" s="211"/>
      <c r="AE12" s="211"/>
      <c r="AF12" s="211"/>
      <c r="AG12" s="211" t="s">
        <v>160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3" x14ac:dyDescent="0.25">
      <c r="A13" s="228"/>
      <c r="B13" s="229"/>
      <c r="C13" s="276" t="s">
        <v>328</v>
      </c>
      <c r="D13" s="272"/>
      <c r="E13" s="273"/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160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5">
      <c r="A14" s="228"/>
      <c r="B14" s="229"/>
      <c r="C14" s="277" t="s">
        <v>329</v>
      </c>
      <c r="D14" s="272"/>
      <c r="E14" s="273">
        <v>4.7039999999999997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160</v>
      </c>
      <c r="AH14" s="211">
        <v>2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5">
      <c r="A15" s="228"/>
      <c r="B15" s="229"/>
      <c r="C15" s="277" t="s">
        <v>330</v>
      </c>
      <c r="D15" s="272"/>
      <c r="E15" s="273">
        <v>15.054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1"/>
      <c r="AA15" s="211"/>
      <c r="AB15" s="211"/>
      <c r="AC15" s="211"/>
      <c r="AD15" s="211"/>
      <c r="AE15" s="211"/>
      <c r="AF15" s="211"/>
      <c r="AG15" s="211" t="s">
        <v>160</v>
      </c>
      <c r="AH15" s="211">
        <v>2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3" x14ac:dyDescent="0.25">
      <c r="A16" s="228"/>
      <c r="B16" s="229"/>
      <c r="C16" s="276" t="s">
        <v>331</v>
      </c>
      <c r="D16" s="272"/>
      <c r="E16" s="273"/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160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47">
        <v>3</v>
      </c>
      <c r="B17" s="248" t="s">
        <v>332</v>
      </c>
      <c r="C17" s="255" t="s">
        <v>333</v>
      </c>
      <c r="D17" s="249" t="s">
        <v>154</v>
      </c>
      <c r="E17" s="250">
        <v>9.8789999999999996</v>
      </c>
      <c r="F17" s="251"/>
      <c r="G17" s="252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155</v>
      </c>
      <c r="T17" s="231" t="s">
        <v>155</v>
      </c>
      <c r="U17" s="231">
        <v>3.53</v>
      </c>
      <c r="V17" s="231">
        <f>ROUND(E17*U17,2)</f>
        <v>34.869999999999997</v>
      </c>
      <c r="W17" s="231"/>
      <c r="X17" s="231" t="s">
        <v>156</v>
      </c>
      <c r="Y17" s="231" t="s">
        <v>157</v>
      </c>
      <c r="Z17" s="211"/>
      <c r="AA17" s="211"/>
      <c r="AB17" s="211"/>
      <c r="AC17" s="211"/>
      <c r="AD17" s="211"/>
      <c r="AE17" s="211"/>
      <c r="AF17" s="211"/>
      <c r="AG17" s="211" t="s">
        <v>158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2" x14ac:dyDescent="0.25">
      <c r="A18" s="228"/>
      <c r="B18" s="229"/>
      <c r="C18" s="256" t="s">
        <v>327</v>
      </c>
      <c r="D18" s="233"/>
      <c r="E18" s="234">
        <v>9.8789999999999996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160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3" x14ac:dyDescent="0.25">
      <c r="A19" s="228"/>
      <c r="B19" s="229"/>
      <c r="C19" s="276" t="s">
        <v>328</v>
      </c>
      <c r="D19" s="272"/>
      <c r="E19" s="273"/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160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3" x14ac:dyDescent="0.25">
      <c r="A20" s="228"/>
      <c r="B20" s="229"/>
      <c r="C20" s="277" t="s">
        <v>329</v>
      </c>
      <c r="D20" s="272"/>
      <c r="E20" s="273">
        <v>4.7039999999999997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160</v>
      </c>
      <c r="AH20" s="211">
        <v>2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3" x14ac:dyDescent="0.25">
      <c r="A21" s="228"/>
      <c r="B21" s="229"/>
      <c r="C21" s="277" t="s">
        <v>330</v>
      </c>
      <c r="D21" s="272"/>
      <c r="E21" s="273">
        <v>15.054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160</v>
      </c>
      <c r="AH21" s="211">
        <v>2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5">
      <c r="A22" s="228"/>
      <c r="B22" s="229"/>
      <c r="C22" s="276" t="s">
        <v>331</v>
      </c>
      <c r="D22" s="272"/>
      <c r="E22" s="273"/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160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47">
        <v>4</v>
      </c>
      <c r="B23" s="248" t="s">
        <v>334</v>
      </c>
      <c r="C23" s="255" t="s">
        <v>335</v>
      </c>
      <c r="D23" s="249" t="s">
        <v>154</v>
      </c>
      <c r="E23" s="250">
        <v>28.558</v>
      </c>
      <c r="F23" s="251"/>
      <c r="G23" s="252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155</v>
      </c>
      <c r="T23" s="231" t="s">
        <v>155</v>
      </c>
      <c r="U23" s="231">
        <v>0.01</v>
      </c>
      <c r="V23" s="231">
        <f>ROUND(E23*U23,2)</f>
        <v>0.28999999999999998</v>
      </c>
      <c r="W23" s="231"/>
      <c r="X23" s="231" t="s">
        <v>156</v>
      </c>
      <c r="Y23" s="231" t="s">
        <v>157</v>
      </c>
      <c r="Z23" s="211"/>
      <c r="AA23" s="211"/>
      <c r="AB23" s="211"/>
      <c r="AC23" s="211"/>
      <c r="AD23" s="211"/>
      <c r="AE23" s="211"/>
      <c r="AF23" s="211"/>
      <c r="AG23" s="211" t="s">
        <v>158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56" t="s">
        <v>336</v>
      </c>
      <c r="D24" s="233"/>
      <c r="E24" s="234">
        <v>8.8000000000000007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160</v>
      </c>
      <c r="AH24" s="211">
        <v>5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3" x14ac:dyDescent="0.25">
      <c r="A25" s="228"/>
      <c r="B25" s="229"/>
      <c r="C25" s="256" t="s">
        <v>337</v>
      </c>
      <c r="D25" s="233"/>
      <c r="E25" s="234">
        <v>9.8789999999999996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160</v>
      </c>
      <c r="AH25" s="211">
        <v>5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3" x14ac:dyDescent="0.25">
      <c r="A26" s="228"/>
      <c r="B26" s="229"/>
      <c r="C26" s="256" t="s">
        <v>338</v>
      </c>
      <c r="D26" s="233"/>
      <c r="E26" s="234">
        <v>9.8789999999999996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160</v>
      </c>
      <c r="AH26" s="211">
        <v>5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5">
      <c r="A27" s="247">
        <v>5</v>
      </c>
      <c r="B27" s="248" t="s">
        <v>339</v>
      </c>
      <c r="C27" s="255" t="s">
        <v>340</v>
      </c>
      <c r="D27" s="249" t="s">
        <v>154</v>
      </c>
      <c r="E27" s="250">
        <v>28.558</v>
      </c>
      <c r="F27" s="251"/>
      <c r="G27" s="252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155</v>
      </c>
      <c r="T27" s="231" t="s">
        <v>155</v>
      </c>
      <c r="U27" s="231">
        <v>0.01</v>
      </c>
      <c r="V27" s="231">
        <f>ROUND(E27*U27,2)</f>
        <v>0.28999999999999998</v>
      </c>
      <c r="W27" s="231"/>
      <c r="X27" s="231" t="s">
        <v>156</v>
      </c>
      <c r="Y27" s="231" t="s">
        <v>157</v>
      </c>
      <c r="Z27" s="211"/>
      <c r="AA27" s="211"/>
      <c r="AB27" s="211"/>
      <c r="AC27" s="211"/>
      <c r="AD27" s="211"/>
      <c r="AE27" s="211"/>
      <c r="AF27" s="211"/>
      <c r="AG27" s="211" t="s">
        <v>158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28"/>
      <c r="B28" s="229"/>
      <c r="C28" s="256" t="s">
        <v>341</v>
      </c>
      <c r="D28" s="233"/>
      <c r="E28" s="234">
        <v>28.558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160</v>
      </c>
      <c r="AH28" s="211">
        <v>5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5">
      <c r="A29" s="247">
        <v>6</v>
      </c>
      <c r="B29" s="248" t="s">
        <v>342</v>
      </c>
      <c r="C29" s="255" t="s">
        <v>343</v>
      </c>
      <c r="D29" s="249" t="s">
        <v>154</v>
      </c>
      <c r="E29" s="250">
        <v>35.751600000000003</v>
      </c>
      <c r="F29" s="251"/>
      <c r="G29" s="252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155</v>
      </c>
      <c r="T29" s="231" t="s">
        <v>155</v>
      </c>
      <c r="U29" s="231">
        <v>0.2</v>
      </c>
      <c r="V29" s="231">
        <f>ROUND(E29*U29,2)</f>
        <v>7.15</v>
      </c>
      <c r="W29" s="231"/>
      <c r="X29" s="231" t="s">
        <v>156</v>
      </c>
      <c r="Y29" s="231" t="s">
        <v>157</v>
      </c>
      <c r="Z29" s="211"/>
      <c r="AA29" s="211"/>
      <c r="AB29" s="211"/>
      <c r="AC29" s="211"/>
      <c r="AD29" s="211"/>
      <c r="AE29" s="211"/>
      <c r="AF29" s="211"/>
      <c r="AG29" s="211" t="s">
        <v>158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2" x14ac:dyDescent="0.25">
      <c r="A30" s="228"/>
      <c r="B30" s="229"/>
      <c r="C30" s="257" t="s">
        <v>344</v>
      </c>
      <c r="D30" s="253"/>
      <c r="E30" s="253"/>
      <c r="F30" s="253"/>
      <c r="G30" s="253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165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28"/>
      <c r="B31" s="229"/>
      <c r="C31" s="256" t="s">
        <v>345</v>
      </c>
      <c r="D31" s="233"/>
      <c r="E31" s="234"/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160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3" x14ac:dyDescent="0.25">
      <c r="A32" s="228"/>
      <c r="B32" s="229"/>
      <c r="C32" s="256" t="s">
        <v>346</v>
      </c>
      <c r="D32" s="233"/>
      <c r="E32" s="234">
        <v>16.288</v>
      </c>
      <c r="F32" s="231"/>
      <c r="G32" s="231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1"/>
      <c r="AA32" s="211"/>
      <c r="AB32" s="211"/>
      <c r="AC32" s="211"/>
      <c r="AD32" s="211"/>
      <c r="AE32" s="211"/>
      <c r="AF32" s="211"/>
      <c r="AG32" s="211" t="s">
        <v>160</v>
      </c>
      <c r="AH32" s="211">
        <v>0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3" x14ac:dyDescent="0.25">
      <c r="A33" s="228"/>
      <c r="B33" s="229"/>
      <c r="C33" s="256" t="s">
        <v>347</v>
      </c>
      <c r="D33" s="233"/>
      <c r="E33" s="234">
        <v>7.04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160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3" x14ac:dyDescent="0.25">
      <c r="A34" s="228"/>
      <c r="B34" s="229"/>
      <c r="C34" s="256" t="s">
        <v>348</v>
      </c>
      <c r="D34" s="233"/>
      <c r="E34" s="234">
        <v>12.4236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160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3" x14ac:dyDescent="0.25">
      <c r="A35" s="228"/>
      <c r="B35" s="229"/>
      <c r="C35" s="276" t="s">
        <v>328</v>
      </c>
      <c r="D35" s="272"/>
      <c r="E35" s="273"/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160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3" x14ac:dyDescent="0.25">
      <c r="A36" s="228"/>
      <c r="B36" s="229"/>
      <c r="C36" s="277" t="s">
        <v>329</v>
      </c>
      <c r="D36" s="272"/>
      <c r="E36" s="273">
        <v>4.7039999999999997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160</v>
      </c>
      <c r="AH36" s="211">
        <v>2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3" x14ac:dyDescent="0.25">
      <c r="A37" s="228"/>
      <c r="B37" s="229"/>
      <c r="C37" s="277" t="s">
        <v>330</v>
      </c>
      <c r="D37" s="272"/>
      <c r="E37" s="273">
        <v>15.054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160</v>
      </c>
      <c r="AH37" s="211">
        <v>2</v>
      </c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3" x14ac:dyDescent="0.25">
      <c r="A38" s="228"/>
      <c r="B38" s="229"/>
      <c r="C38" s="277" t="s">
        <v>349</v>
      </c>
      <c r="D38" s="272"/>
      <c r="E38" s="273">
        <v>-5.1744000000000003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160</v>
      </c>
      <c r="AH38" s="211">
        <v>2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5">
      <c r="A39" s="228"/>
      <c r="B39" s="229"/>
      <c r="C39" s="277" t="s">
        <v>350</v>
      </c>
      <c r="D39" s="272"/>
      <c r="E39" s="273">
        <v>-2.16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160</v>
      </c>
      <c r="AH39" s="211">
        <v>2</v>
      </c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3" x14ac:dyDescent="0.25">
      <c r="A40" s="228"/>
      <c r="B40" s="229"/>
      <c r="C40" s="276" t="s">
        <v>331</v>
      </c>
      <c r="D40" s="272"/>
      <c r="E40" s="273"/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160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5">
      <c r="A41" s="247">
        <v>7</v>
      </c>
      <c r="B41" s="248" t="s">
        <v>351</v>
      </c>
      <c r="C41" s="255" t="s">
        <v>352</v>
      </c>
      <c r="D41" s="249" t="s">
        <v>172</v>
      </c>
      <c r="E41" s="250">
        <v>88</v>
      </c>
      <c r="F41" s="251"/>
      <c r="G41" s="252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155</v>
      </c>
      <c r="T41" s="231" t="s">
        <v>155</v>
      </c>
      <c r="U41" s="231">
        <v>0.01</v>
      </c>
      <c r="V41" s="231">
        <f>ROUND(E41*U41,2)</f>
        <v>0.88</v>
      </c>
      <c r="W41" s="231"/>
      <c r="X41" s="231" t="s">
        <v>156</v>
      </c>
      <c r="Y41" s="231" t="s">
        <v>157</v>
      </c>
      <c r="Z41" s="211"/>
      <c r="AA41" s="211"/>
      <c r="AB41" s="211"/>
      <c r="AC41" s="211"/>
      <c r="AD41" s="211"/>
      <c r="AE41" s="211"/>
      <c r="AF41" s="211"/>
      <c r="AG41" s="211" t="s">
        <v>158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28"/>
      <c r="B42" s="229"/>
      <c r="C42" s="256" t="s">
        <v>353</v>
      </c>
      <c r="D42" s="233"/>
      <c r="E42" s="234">
        <v>88</v>
      </c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160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0.399999999999999" outlineLevel="1" x14ac:dyDescent="0.25">
      <c r="A43" s="247">
        <v>8</v>
      </c>
      <c r="B43" s="248" t="s">
        <v>354</v>
      </c>
      <c r="C43" s="255" t="s">
        <v>355</v>
      </c>
      <c r="D43" s="249" t="s">
        <v>154</v>
      </c>
      <c r="E43" s="250">
        <v>28.558</v>
      </c>
      <c r="F43" s="251"/>
      <c r="G43" s="252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0</v>
      </c>
      <c r="O43" s="230">
        <f>ROUND(E43*N43,2)</f>
        <v>0</v>
      </c>
      <c r="P43" s="230">
        <v>0</v>
      </c>
      <c r="Q43" s="230">
        <f>ROUND(E43*P43,2)</f>
        <v>0</v>
      </c>
      <c r="R43" s="231"/>
      <c r="S43" s="231" t="s">
        <v>155</v>
      </c>
      <c r="T43" s="231" t="s">
        <v>155</v>
      </c>
      <c r="U43" s="231">
        <v>0</v>
      </c>
      <c r="V43" s="231">
        <f>ROUND(E43*U43,2)</f>
        <v>0</v>
      </c>
      <c r="W43" s="231"/>
      <c r="X43" s="231" t="s">
        <v>156</v>
      </c>
      <c r="Y43" s="231" t="s">
        <v>157</v>
      </c>
      <c r="Z43" s="211"/>
      <c r="AA43" s="211"/>
      <c r="AB43" s="211"/>
      <c r="AC43" s="211"/>
      <c r="AD43" s="211"/>
      <c r="AE43" s="211"/>
      <c r="AF43" s="211"/>
      <c r="AG43" s="211" t="s">
        <v>158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28"/>
      <c r="B44" s="229"/>
      <c r="C44" s="257" t="s">
        <v>356</v>
      </c>
      <c r="D44" s="253"/>
      <c r="E44" s="253"/>
      <c r="F44" s="253"/>
      <c r="G44" s="253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165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28"/>
      <c r="B45" s="229"/>
      <c r="C45" s="256" t="s">
        <v>357</v>
      </c>
      <c r="D45" s="233"/>
      <c r="E45" s="234">
        <v>28.558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160</v>
      </c>
      <c r="AH45" s="211">
        <v>5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5">
      <c r="A46" s="247">
        <v>9</v>
      </c>
      <c r="B46" s="248" t="s">
        <v>358</v>
      </c>
      <c r="C46" s="255" t="s">
        <v>359</v>
      </c>
      <c r="D46" s="249" t="s">
        <v>179</v>
      </c>
      <c r="E46" s="250">
        <v>71.496049999999997</v>
      </c>
      <c r="F46" s="251"/>
      <c r="G46" s="252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1</v>
      </c>
      <c r="O46" s="230">
        <f>ROUND(E46*N46,2)</f>
        <v>71.5</v>
      </c>
      <c r="P46" s="230">
        <v>0</v>
      </c>
      <c r="Q46" s="230">
        <f>ROUND(E46*P46,2)</f>
        <v>0</v>
      </c>
      <c r="R46" s="231" t="s">
        <v>360</v>
      </c>
      <c r="S46" s="231" t="s">
        <v>155</v>
      </c>
      <c r="T46" s="231" t="s">
        <v>155</v>
      </c>
      <c r="U46" s="231">
        <v>0</v>
      </c>
      <c r="V46" s="231">
        <f>ROUND(E46*U46,2)</f>
        <v>0</v>
      </c>
      <c r="W46" s="231"/>
      <c r="X46" s="231" t="s">
        <v>361</v>
      </c>
      <c r="Y46" s="231" t="s">
        <v>157</v>
      </c>
      <c r="Z46" s="211"/>
      <c r="AA46" s="211"/>
      <c r="AB46" s="211"/>
      <c r="AC46" s="211"/>
      <c r="AD46" s="211"/>
      <c r="AE46" s="211"/>
      <c r="AF46" s="211"/>
      <c r="AG46" s="211" t="s">
        <v>362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28"/>
      <c r="B47" s="229"/>
      <c r="C47" s="256" t="s">
        <v>363</v>
      </c>
      <c r="D47" s="233"/>
      <c r="E47" s="234">
        <v>71.496049999999997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160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x14ac:dyDescent="0.25">
      <c r="A48" s="240" t="s">
        <v>150</v>
      </c>
      <c r="B48" s="241" t="s">
        <v>78</v>
      </c>
      <c r="C48" s="254" t="s">
        <v>79</v>
      </c>
      <c r="D48" s="242"/>
      <c r="E48" s="243"/>
      <c r="F48" s="244"/>
      <c r="G48" s="245">
        <f>SUMIF(AG49:AG56,"&lt;&gt;NOR",G49:G56)</f>
        <v>0</v>
      </c>
      <c r="H48" s="239"/>
      <c r="I48" s="239">
        <f>SUM(I49:I56)</f>
        <v>0</v>
      </c>
      <c r="J48" s="239"/>
      <c r="K48" s="239">
        <f>SUM(K49:K56)</f>
        <v>0</v>
      </c>
      <c r="L48" s="239"/>
      <c r="M48" s="239">
        <f>SUM(M49:M56)</f>
        <v>0</v>
      </c>
      <c r="N48" s="238"/>
      <c r="O48" s="238">
        <f>SUM(O49:O56)</f>
        <v>23.42</v>
      </c>
      <c r="P48" s="238"/>
      <c r="Q48" s="238">
        <f>SUM(Q49:Q56)</f>
        <v>0</v>
      </c>
      <c r="R48" s="239"/>
      <c r="S48" s="239"/>
      <c r="T48" s="239"/>
      <c r="U48" s="239"/>
      <c r="V48" s="239">
        <f>SUM(V49:V56)</f>
        <v>35.809999999999995</v>
      </c>
      <c r="W48" s="239"/>
      <c r="X48" s="239"/>
      <c r="Y48" s="239"/>
      <c r="AG48" t="s">
        <v>151</v>
      </c>
    </row>
    <row r="49" spans="1:60" ht="20.399999999999999" outlineLevel="1" x14ac:dyDescent="0.25">
      <c r="A49" s="247">
        <v>10</v>
      </c>
      <c r="B49" s="248" t="s">
        <v>364</v>
      </c>
      <c r="C49" s="255" t="s">
        <v>365</v>
      </c>
      <c r="D49" s="249" t="s">
        <v>172</v>
      </c>
      <c r="E49" s="250">
        <v>88</v>
      </c>
      <c r="F49" s="251"/>
      <c r="G49" s="252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0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155</v>
      </c>
      <c r="T49" s="231" t="s">
        <v>155</v>
      </c>
      <c r="U49" s="231">
        <v>0.15</v>
      </c>
      <c r="V49" s="231">
        <f>ROUND(E49*U49,2)</f>
        <v>13.2</v>
      </c>
      <c r="W49" s="231"/>
      <c r="X49" s="231" t="s">
        <v>156</v>
      </c>
      <c r="Y49" s="231" t="s">
        <v>157</v>
      </c>
      <c r="Z49" s="211"/>
      <c r="AA49" s="211"/>
      <c r="AB49" s="211"/>
      <c r="AC49" s="211"/>
      <c r="AD49" s="211"/>
      <c r="AE49" s="211"/>
      <c r="AF49" s="211"/>
      <c r="AG49" s="211" t="s">
        <v>158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5">
      <c r="A50" s="228"/>
      <c r="B50" s="229"/>
      <c r="C50" s="256" t="s">
        <v>366</v>
      </c>
      <c r="D50" s="233"/>
      <c r="E50" s="234">
        <v>88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1"/>
      <c r="AA50" s="211"/>
      <c r="AB50" s="211"/>
      <c r="AC50" s="211"/>
      <c r="AD50" s="211"/>
      <c r="AE50" s="211"/>
      <c r="AF50" s="211"/>
      <c r="AG50" s="211" t="s">
        <v>160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ht="20.399999999999999" outlineLevel="1" x14ac:dyDescent="0.25">
      <c r="A51" s="247">
        <v>11</v>
      </c>
      <c r="B51" s="248" t="s">
        <v>367</v>
      </c>
      <c r="C51" s="255" t="s">
        <v>368</v>
      </c>
      <c r="D51" s="249" t="s">
        <v>172</v>
      </c>
      <c r="E51" s="250">
        <v>13.875</v>
      </c>
      <c r="F51" s="251"/>
      <c r="G51" s="252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0.72499999999999998</v>
      </c>
      <c r="O51" s="230">
        <f>ROUND(E51*N51,2)</f>
        <v>10.06</v>
      </c>
      <c r="P51" s="230">
        <v>0</v>
      </c>
      <c r="Q51" s="230">
        <f>ROUND(E51*P51,2)</f>
        <v>0</v>
      </c>
      <c r="R51" s="231"/>
      <c r="S51" s="231" t="s">
        <v>155</v>
      </c>
      <c r="T51" s="231" t="s">
        <v>155</v>
      </c>
      <c r="U51" s="231">
        <v>1.1000000000000001</v>
      </c>
      <c r="V51" s="231">
        <f>ROUND(E51*U51,2)</f>
        <v>15.26</v>
      </c>
      <c r="W51" s="231"/>
      <c r="X51" s="231" t="s">
        <v>156</v>
      </c>
      <c r="Y51" s="231" t="s">
        <v>157</v>
      </c>
      <c r="Z51" s="211"/>
      <c r="AA51" s="211"/>
      <c r="AB51" s="211"/>
      <c r="AC51" s="211"/>
      <c r="AD51" s="211"/>
      <c r="AE51" s="211"/>
      <c r="AF51" s="211"/>
      <c r="AG51" s="211" t="s">
        <v>158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28"/>
      <c r="B52" s="229"/>
      <c r="C52" s="256" t="s">
        <v>369</v>
      </c>
      <c r="D52" s="233"/>
      <c r="E52" s="234">
        <v>13.875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1"/>
      <c r="AA52" s="211"/>
      <c r="AB52" s="211"/>
      <c r="AC52" s="211"/>
      <c r="AD52" s="211"/>
      <c r="AE52" s="211"/>
      <c r="AF52" s="211"/>
      <c r="AG52" s="211" t="s">
        <v>160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0.399999999999999" outlineLevel="1" x14ac:dyDescent="0.25">
      <c r="A53" s="247">
        <v>12</v>
      </c>
      <c r="B53" s="248" t="s">
        <v>370</v>
      </c>
      <c r="C53" s="255" t="s">
        <v>371</v>
      </c>
      <c r="D53" s="249" t="s">
        <v>172</v>
      </c>
      <c r="E53" s="250">
        <v>13.875</v>
      </c>
      <c r="F53" s="251"/>
      <c r="G53" s="252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2.0629999999999999E-2</v>
      </c>
      <c r="O53" s="230">
        <f>ROUND(E53*N53,2)</f>
        <v>0.28999999999999998</v>
      </c>
      <c r="P53" s="230">
        <v>0</v>
      </c>
      <c r="Q53" s="230">
        <f>ROUND(E53*P53,2)</f>
        <v>0</v>
      </c>
      <c r="R53" s="231"/>
      <c r="S53" s="231" t="s">
        <v>155</v>
      </c>
      <c r="T53" s="231" t="s">
        <v>155</v>
      </c>
      <c r="U53" s="231">
        <v>0.35099999999999998</v>
      </c>
      <c r="V53" s="231">
        <f>ROUND(E53*U53,2)</f>
        <v>4.87</v>
      </c>
      <c r="W53" s="231"/>
      <c r="X53" s="231" t="s">
        <v>156</v>
      </c>
      <c r="Y53" s="231" t="s">
        <v>157</v>
      </c>
      <c r="Z53" s="211"/>
      <c r="AA53" s="211"/>
      <c r="AB53" s="211"/>
      <c r="AC53" s="211"/>
      <c r="AD53" s="211"/>
      <c r="AE53" s="211"/>
      <c r="AF53" s="211"/>
      <c r="AG53" s="211" t="s">
        <v>158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28"/>
      <c r="B54" s="229"/>
      <c r="C54" s="256" t="s">
        <v>372</v>
      </c>
      <c r="D54" s="233"/>
      <c r="E54" s="234">
        <v>13.875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160</v>
      </c>
      <c r="AH54" s="211">
        <v>5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5">
      <c r="A55" s="247">
        <v>13</v>
      </c>
      <c r="B55" s="248" t="s">
        <v>373</v>
      </c>
      <c r="C55" s="255" t="s">
        <v>374</v>
      </c>
      <c r="D55" s="249" t="s">
        <v>154</v>
      </c>
      <c r="E55" s="250">
        <v>5.1744000000000003</v>
      </c>
      <c r="F55" s="251"/>
      <c r="G55" s="252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2.5249999999999999</v>
      </c>
      <c r="O55" s="230">
        <f>ROUND(E55*N55,2)</f>
        <v>13.07</v>
      </c>
      <c r="P55" s="230">
        <v>0</v>
      </c>
      <c r="Q55" s="230">
        <f>ROUND(E55*P55,2)</f>
        <v>0</v>
      </c>
      <c r="R55" s="231"/>
      <c r="S55" s="231" t="s">
        <v>155</v>
      </c>
      <c r="T55" s="231" t="s">
        <v>155</v>
      </c>
      <c r="U55" s="231">
        <v>0.48</v>
      </c>
      <c r="V55" s="231">
        <f>ROUND(E55*U55,2)</f>
        <v>2.48</v>
      </c>
      <c r="W55" s="231"/>
      <c r="X55" s="231" t="s">
        <v>156</v>
      </c>
      <c r="Y55" s="231" t="s">
        <v>157</v>
      </c>
      <c r="Z55" s="211"/>
      <c r="AA55" s="211"/>
      <c r="AB55" s="211"/>
      <c r="AC55" s="211"/>
      <c r="AD55" s="211"/>
      <c r="AE55" s="211"/>
      <c r="AF55" s="211"/>
      <c r="AG55" s="211" t="s">
        <v>158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28"/>
      <c r="B56" s="229"/>
      <c r="C56" s="256" t="s">
        <v>375</v>
      </c>
      <c r="D56" s="233"/>
      <c r="E56" s="234">
        <v>5.1744000000000003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160</v>
      </c>
      <c r="AH56" s="211">
        <v>0</v>
      </c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x14ac:dyDescent="0.25">
      <c r="A57" s="240" t="s">
        <v>150</v>
      </c>
      <c r="B57" s="241" t="s">
        <v>80</v>
      </c>
      <c r="C57" s="254" t="s">
        <v>81</v>
      </c>
      <c r="D57" s="242"/>
      <c r="E57" s="243"/>
      <c r="F57" s="244"/>
      <c r="G57" s="245">
        <f>SUMIF(AG58:AG59,"&lt;&gt;NOR",G58:G59)</f>
        <v>0</v>
      </c>
      <c r="H57" s="239"/>
      <c r="I57" s="239">
        <f>SUM(I58:I59)</f>
        <v>0</v>
      </c>
      <c r="J57" s="239"/>
      <c r="K57" s="239">
        <f>SUM(K58:K59)</f>
        <v>0</v>
      </c>
      <c r="L57" s="239"/>
      <c r="M57" s="239">
        <f>SUM(M58:M59)</f>
        <v>0</v>
      </c>
      <c r="N57" s="238"/>
      <c r="O57" s="238">
        <f>SUM(O58:O59)</f>
        <v>1</v>
      </c>
      <c r="P57" s="238"/>
      <c r="Q57" s="238">
        <f>SUM(Q58:Q59)</f>
        <v>0</v>
      </c>
      <c r="R57" s="239"/>
      <c r="S57" s="239"/>
      <c r="T57" s="239"/>
      <c r="U57" s="239"/>
      <c r="V57" s="239">
        <f>SUM(V58:V59)</f>
        <v>1.99</v>
      </c>
      <c r="W57" s="239"/>
      <c r="X57" s="239"/>
      <c r="Y57" s="239"/>
      <c r="AG57" t="s">
        <v>151</v>
      </c>
    </row>
    <row r="58" spans="1:60" outlineLevel="1" x14ac:dyDescent="0.25">
      <c r="A58" s="247">
        <v>14</v>
      </c>
      <c r="B58" s="248" t="s">
        <v>376</v>
      </c>
      <c r="C58" s="255" t="s">
        <v>377</v>
      </c>
      <c r="D58" s="249" t="s">
        <v>154</v>
      </c>
      <c r="E58" s="250">
        <v>0.51800000000000002</v>
      </c>
      <c r="F58" s="251"/>
      <c r="G58" s="252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1.9245399999999999</v>
      </c>
      <c r="O58" s="230">
        <f>ROUND(E58*N58,2)</f>
        <v>1</v>
      </c>
      <c r="P58" s="230">
        <v>0</v>
      </c>
      <c r="Q58" s="230">
        <f>ROUND(E58*P58,2)</f>
        <v>0</v>
      </c>
      <c r="R58" s="231"/>
      <c r="S58" s="231" t="s">
        <v>155</v>
      </c>
      <c r="T58" s="231" t="s">
        <v>155</v>
      </c>
      <c r="U58" s="231">
        <v>3.8420000000000001</v>
      </c>
      <c r="V58" s="231">
        <f>ROUND(E58*U58,2)</f>
        <v>1.99</v>
      </c>
      <c r="W58" s="231"/>
      <c r="X58" s="231" t="s">
        <v>156</v>
      </c>
      <c r="Y58" s="231" t="s">
        <v>157</v>
      </c>
      <c r="Z58" s="211"/>
      <c r="AA58" s="211"/>
      <c r="AB58" s="211"/>
      <c r="AC58" s="211"/>
      <c r="AD58" s="211"/>
      <c r="AE58" s="211"/>
      <c r="AF58" s="211"/>
      <c r="AG58" s="211" t="s">
        <v>158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28"/>
      <c r="B59" s="229"/>
      <c r="C59" s="256" t="s">
        <v>378</v>
      </c>
      <c r="D59" s="233"/>
      <c r="E59" s="234">
        <v>0.51800000000000002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160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x14ac:dyDescent="0.25">
      <c r="A60" s="240" t="s">
        <v>150</v>
      </c>
      <c r="B60" s="241" t="s">
        <v>82</v>
      </c>
      <c r="C60" s="254" t="s">
        <v>83</v>
      </c>
      <c r="D60" s="242"/>
      <c r="E60" s="243"/>
      <c r="F60" s="244"/>
      <c r="G60" s="245">
        <f>SUMIF(AG61:AG90,"&lt;&gt;NOR",G61:G90)</f>
        <v>0</v>
      </c>
      <c r="H60" s="239"/>
      <c r="I60" s="239">
        <f>SUM(I61:I90)</f>
        <v>0</v>
      </c>
      <c r="J60" s="239"/>
      <c r="K60" s="239">
        <f>SUM(K61:K90)</f>
        <v>0</v>
      </c>
      <c r="L60" s="239"/>
      <c r="M60" s="239">
        <f>SUM(M61:M90)</f>
        <v>0</v>
      </c>
      <c r="N60" s="238"/>
      <c r="O60" s="238">
        <f>SUM(O61:O90)</f>
        <v>0</v>
      </c>
      <c r="P60" s="238"/>
      <c r="Q60" s="238">
        <f>SUM(Q61:Q90)</f>
        <v>0</v>
      </c>
      <c r="R60" s="239"/>
      <c r="S60" s="239"/>
      <c r="T60" s="239"/>
      <c r="U60" s="239"/>
      <c r="V60" s="239">
        <f>SUM(V61:V90)</f>
        <v>0</v>
      </c>
      <c r="W60" s="239"/>
      <c r="X60" s="239"/>
      <c r="Y60" s="239"/>
      <c r="AG60" t="s">
        <v>151</v>
      </c>
    </row>
    <row r="61" spans="1:60" outlineLevel="1" x14ac:dyDescent="0.25">
      <c r="A61" s="247">
        <v>15</v>
      </c>
      <c r="B61" s="248" t="s">
        <v>379</v>
      </c>
      <c r="C61" s="255" t="s">
        <v>380</v>
      </c>
      <c r="D61" s="249" t="s">
        <v>287</v>
      </c>
      <c r="E61" s="250">
        <v>1</v>
      </c>
      <c r="F61" s="251"/>
      <c r="G61" s="252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275</v>
      </c>
      <c r="T61" s="231" t="s">
        <v>276</v>
      </c>
      <c r="U61" s="231">
        <v>0</v>
      </c>
      <c r="V61" s="231">
        <f>ROUND(E61*U61,2)</f>
        <v>0</v>
      </c>
      <c r="W61" s="231"/>
      <c r="X61" s="231" t="s">
        <v>156</v>
      </c>
      <c r="Y61" s="231" t="s">
        <v>157</v>
      </c>
      <c r="Z61" s="211"/>
      <c r="AA61" s="211"/>
      <c r="AB61" s="211"/>
      <c r="AC61" s="211"/>
      <c r="AD61" s="211"/>
      <c r="AE61" s="211"/>
      <c r="AF61" s="211"/>
      <c r="AG61" s="211" t="s">
        <v>158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ht="21" outlineLevel="2" x14ac:dyDescent="0.25">
      <c r="A62" s="228"/>
      <c r="B62" s="229"/>
      <c r="C62" s="257" t="s">
        <v>381</v>
      </c>
      <c r="D62" s="253"/>
      <c r="E62" s="253"/>
      <c r="F62" s="253"/>
      <c r="G62" s="253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1"/>
      <c r="AA62" s="211"/>
      <c r="AB62" s="211"/>
      <c r="AC62" s="211"/>
      <c r="AD62" s="211"/>
      <c r="AE62" s="211"/>
      <c r="AF62" s="211"/>
      <c r="AG62" s="211" t="s">
        <v>165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74" t="str">
        <f>C62</f>
        <v>Montovaný objekt ze stavebnicového systému modulů, plochou střechou a půdorysem ve tvaru odbdélníku. Dispoziční řešení je navržené dle požadavků zákazníka.</v>
      </c>
      <c r="BB62" s="211"/>
      <c r="BC62" s="211"/>
      <c r="BD62" s="211"/>
      <c r="BE62" s="211"/>
      <c r="BF62" s="211"/>
      <c r="BG62" s="211"/>
      <c r="BH62" s="211"/>
    </row>
    <row r="63" spans="1:60" outlineLevel="3" x14ac:dyDescent="0.25">
      <c r="A63" s="228"/>
      <c r="B63" s="229"/>
      <c r="C63" s="278" t="s">
        <v>382</v>
      </c>
      <c r="D63" s="235"/>
      <c r="E63" s="236"/>
      <c r="F63" s="237"/>
      <c r="G63" s="237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1"/>
      <c r="AA63" s="211"/>
      <c r="AB63" s="211"/>
      <c r="AC63" s="211"/>
      <c r="AD63" s="211"/>
      <c r="AE63" s="211"/>
      <c r="AF63" s="211"/>
      <c r="AG63" s="211" t="s">
        <v>165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3" x14ac:dyDescent="0.25">
      <c r="A64" s="228"/>
      <c r="B64" s="229"/>
      <c r="C64" s="279" t="s">
        <v>383</v>
      </c>
      <c r="D64" s="275"/>
      <c r="E64" s="275"/>
      <c r="F64" s="275"/>
      <c r="G64" s="275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165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5">
      <c r="A65" s="228"/>
      <c r="B65" s="229"/>
      <c r="C65" s="278" t="s">
        <v>382</v>
      </c>
      <c r="D65" s="235"/>
      <c r="E65" s="236"/>
      <c r="F65" s="237"/>
      <c r="G65" s="237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165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3" x14ac:dyDescent="0.25">
      <c r="A66" s="228"/>
      <c r="B66" s="229"/>
      <c r="C66" s="279" t="s">
        <v>384</v>
      </c>
      <c r="D66" s="275"/>
      <c r="E66" s="275"/>
      <c r="F66" s="275"/>
      <c r="G66" s="275"/>
      <c r="H66" s="231"/>
      <c r="I66" s="231"/>
      <c r="J66" s="231"/>
      <c r="K66" s="231"/>
      <c r="L66" s="231"/>
      <c r="M66" s="231"/>
      <c r="N66" s="230"/>
      <c r="O66" s="230"/>
      <c r="P66" s="230"/>
      <c r="Q66" s="230"/>
      <c r="R66" s="231"/>
      <c r="S66" s="231"/>
      <c r="T66" s="231"/>
      <c r="U66" s="231"/>
      <c r="V66" s="231"/>
      <c r="W66" s="231"/>
      <c r="X66" s="231"/>
      <c r="Y66" s="231"/>
      <c r="Z66" s="211"/>
      <c r="AA66" s="211"/>
      <c r="AB66" s="211"/>
      <c r="AC66" s="211"/>
      <c r="AD66" s="211"/>
      <c r="AE66" s="211"/>
      <c r="AF66" s="211"/>
      <c r="AG66" s="211" t="s">
        <v>165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3" x14ac:dyDescent="0.25">
      <c r="A67" s="228"/>
      <c r="B67" s="229"/>
      <c r="C67" s="279" t="s">
        <v>385</v>
      </c>
      <c r="D67" s="275"/>
      <c r="E67" s="275"/>
      <c r="F67" s="275"/>
      <c r="G67" s="275"/>
      <c r="H67" s="231"/>
      <c r="I67" s="231"/>
      <c r="J67" s="231"/>
      <c r="K67" s="231"/>
      <c r="L67" s="231"/>
      <c r="M67" s="231"/>
      <c r="N67" s="230"/>
      <c r="O67" s="230"/>
      <c r="P67" s="230"/>
      <c r="Q67" s="230"/>
      <c r="R67" s="231"/>
      <c r="S67" s="231"/>
      <c r="T67" s="231"/>
      <c r="U67" s="231"/>
      <c r="V67" s="231"/>
      <c r="W67" s="231"/>
      <c r="X67" s="231"/>
      <c r="Y67" s="231"/>
      <c r="Z67" s="211"/>
      <c r="AA67" s="211"/>
      <c r="AB67" s="211"/>
      <c r="AC67" s="211"/>
      <c r="AD67" s="211"/>
      <c r="AE67" s="211"/>
      <c r="AF67" s="211"/>
      <c r="AG67" s="211" t="s">
        <v>165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3" x14ac:dyDescent="0.25">
      <c r="A68" s="228"/>
      <c r="B68" s="229"/>
      <c r="C68" s="279" t="s">
        <v>386</v>
      </c>
      <c r="D68" s="275"/>
      <c r="E68" s="275"/>
      <c r="F68" s="275"/>
      <c r="G68" s="275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165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3" x14ac:dyDescent="0.25">
      <c r="A69" s="228"/>
      <c r="B69" s="229"/>
      <c r="C69" s="279" t="s">
        <v>387</v>
      </c>
      <c r="D69" s="275"/>
      <c r="E69" s="275"/>
      <c r="F69" s="275"/>
      <c r="G69" s="275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165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3" x14ac:dyDescent="0.25">
      <c r="A70" s="228"/>
      <c r="B70" s="229"/>
      <c r="C70" s="279" t="s">
        <v>388</v>
      </c>
      <c r="D70" s="275"/>
      <c r="E70" s="275"/>
      <c r="F70" s="275"/>
      <c r="G70" s="275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1"/>
      <c r="AA70" s="211"/>
      <c r="AB70" s="211"/>
      <c r="AC70" s="211"/>
      <c r="AD70" s="211"/>
      <c r="AE70" s="211"/>
      <c r="AF70" s="211"/>
      <c r="AG70" s="211" t="s">
        <v>165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3" x14ac:dyDescent="0.25">
      <c r="A71" s="228"/>
      <c r="B71" s="229"/>
      <c r="C71" s="279" t="s">
        <v>389</v>
      </c>
      <c r="D71" s="275"/>
      <c r="E71" s="275"/>
      <c r="F71" s="275"/>
      <c r="G71" s="275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165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3" x14ac:dyDescent="0.25">
      <c r="A72" s="228"/>
      <c r="B72" s="229"/>
      <c r="C72" s="279" t="s">
        <v>390</v>
      </c>
      <c r="D72" s="275"/>
      <c r="E72" s="275"/>
      <c r="F72" s="275"/>
      <c r="G72" s="275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1"/>
      <c r="AA72" s="211"/>
      <c r="AB72" s="211"/>
      <c r="AC72" s="211"/>
      <c r="AD72" s="211"/>
      <c r="AE72" s="211"/>
      <c r="AF72" s="211"/>
      <c r="AG72" s="211" t="s">
        <v>165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ht="21" outlineLevel="3" x14ac:dyDescent="0.25">
      <c r="A73" s="228"/>
      <c r="B73" s="229"/>
      <c r="C73" s="279" t="s">
        <v>391</v>
      </c>
      <c r="D73" s="275"/>
      <c r="E73" s="275"/>
      <c r="F73" s="275"/>
      <c r="G73" s="275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1"/>
      <c r="AA73" s="211"/>
      <c r="AB73" s="211"/>
      <c r="AC73" s="211"/>
      <c r="AD73" s="211"/>
      <c r="AE73" s="211"/>
      <c r="AF73" s="211"/>
      <c r="AG73" s="211" t="s">
        <v>165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74" t="str">
        <f>C73</f>
        <v>Vnitřní provedení Deska lamino tl. 12 mm, bílá / v sanitárních částech 2x SDK tl. 12.5 mm + keramický obklad bílý</v>
      </c>
      <c r="BB73" s="211"/>
      <c r="BC73" s="211"/>
      <c r="BD73" s="211"/>
      <c r="BE73" s="211"/>
      <c r="BF73" s="211"/>
      <c r="BG73" s="211"/>
      <c r="BH73" s="211"/>
    </row>
    <row r="74" spans="1:60" outlineLevel="3" x14ac:dyDescent="0.25">
      <c r="A74" s="228"/>
      <c r="B74" s="229"/>
      <c r="C74" s="279" t="s">
        <v>392</v>
      </c>
      <c r="D74" s="275"/>
      <c r="E74" s="275"/>
      <c r="F74" s="275"/>
      <c r="G74" s="275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165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3" x14ac:dyDescent="0.25">
      <c r="A75" s="228"/>
      <c r="B75" s="229"/>
      <c r="C75" s="279" t="s">
        <v>393</v>
      </c>
      <c r="D75" s="275"/>
      <c r="E75" s="275"/>
      <c r="F75" s="275"/>
      <c r="G75" s="275"/>
      <c r="H75" s="231"/>
      <c r="I75" s="231"/>
      <c r="J75" s="231"/>
      <c r="K75" s="231"/>
      <c r="L75" s="231"/>
      <c r="M75" s="231"/>
      <c r="N75" s="230"/>
      <c r="O75" s="230"/>
      <c r="P75" s="230"/>
      <c r="Q75" s="230"/>
      <c r="R75" s="231"/>
      <c r="S75" s="231"/>
      <c r="T75" s="231"/>
      <c r="U75" s="231"/>
      <c r="V75" s="231"/>
      <c r="W75" s="231"/>
      <c r="X75" s="231"/>
      <c r="Y75" s="231"/>
      <c r="Z75" s="211"/>
      <c r="AA75" s="211"/>
      <c r="AB75" s="211"/>
      <c r="AC75" s="211"/>
      <c r="AD75" s="211"/>
      <c r="AE75" s="211"/>
      <c r="AF75" s="211"/>
      <c r="AG75" s="211" t="s">
        <v>165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3" x14ac:dyDescent="0.25">
      <c r="A76" s="228"/>
      <c r="B76" s="229"/>
      <c r="C76" s="279" t="s">
        <v>394</v>
      </c>
      <c r="D76" s="275"/>
      <c r="E76" s="275"/>
      <c r="F76" s="275"/>
      <c r="G76" s="275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165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3" x14ac:dyDescent="0.25">
      <c r="A77" s="228"/>
      <c r="B77" s="229"/>
      <c r="C77" s="279" t="s">
        <v>395</v>
      </c>
      <c r="D77" s="275"/>
      <c r="E77" s="275"/>
      <c r="F77" s="275"/>
      <c r="G77" s="275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1"/>
      <c r="AA77" s="211"/>
      <c r="AB77" s="211"/>
      <c r="AC77" s="211"/>
      <c r="AD77" s="211"/>
      <c r="AE77" s="211"/>
      <c r="AF77" s="211"/>
      <c r="AG77" s="211" t="s">
        <v>165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3" x14ac:dyDescent="0.25">
      <c r="A78" s="228"/>
      <c r="B78" s="229"/>
      <c r="C78" s="279" t="s">
        <v>396</v>
      </c>
      <c r="D78" s="275"/>
      <c r="E78" s="275"/>
      <c r="F78" s="275"/>
      <c r="G78" s="275"/>
      <c r="H78" s="231"/>
      <c r="I78" s="231"/>
      <c r="J78" s="231"/>
      <c r="K78" s="231"/>
      <c r="L78" s="231"/>
      <c r="M78" s="231"/>
      <c r="N78" s="230"/>
      <c r="O78" s="230"/>
      <c r="P78" s="230"/>
      <c r="Q78" s="230"/>
      <c r="R78" s="231"/>
      <c r="S78" s="231"/>
      <c r="T78" s="231"/>
      <c r="U78" s="231"/>
      <c r="V78" s="231"/>
      <c r="W78" s="231"/>
      <c r="X78" s="231"/>
      <c r="Y78" s="231"/>
      <c r="Z78" s="211"/>
      <c r="AA78" s="211"/>
      <c r="AB78" s="211"/>
      <c r="AC78" s="211"/>
      <c r="AD78" s="211"/>
      <c r="AE78" s="211"/>
      <c r="AF78" s="211"/>
      <c r="AG78" s="211" t="s">
        <v>165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3" x14ac:dyDescent="0.25">
      <c r="A79" s="228"/>
      <c r="B79" s="229"/>
      <c r="C79" s="279" t="s">
        <v>397</v>
      </c>
      <c r="D79" s="275"/>
      <c r="E79" s="275"/>
      <c r="F79" s="275"/>
      <c r="G79" s="275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165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3" x14ac:dyDescent="0.25">
      <c r="A80" s="228"/>
      <c r="B80" s="229"/>
      <c r="C80" s="279" t="s">
        <v>398</v>
      </c>
      <c r="D80" s="275"/>
      <c r="E80" s="275"/>
      <c r="F80" s="275"/>
      <c r="G80" s="275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165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3" x14ac:dyDescent="0.25">
      <c r="A81" s="228"/>
      <c r="B81" s="229"/>
      <c r="C81" s="279" t="s">
        <v>399</v>
      </c>
      <c r="D81" s="275"/>
      <c r="E81" s="275"/>
      <c r="F81" s="275"/>
      <c r="G81" s="275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1"/>
      <c r="AA81" s="211"/>
      <c r="AB81" s="211"/>
      <c r="AC81" s="211"/>
      <c r="AD81" s="211"/>
      <c r="AE81" s="211"/>
      <c r="AF81" s="211"/>
      <c r="AG81" s="211" t="s">
        <v>165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5">
      <c r="A82" s="228"/>
      <c r="B82" s="229"/>
      <c r="C82" s="279" t="s">
        <v>400</v>
      </c>
      <c r="D82" s="275"/>
      <c r="E82" s="275"/>
      <c r="F82" s="275"/>
      <c r="G82" s="275"/>
      <c r="H82" s="231"/>
      <c r="I82" s="231"/>
      <c r="J82" s="231"/>
      <c r="K82" s="231"/>
      <c r="L82" s="231"/>
      <c r="M82" s="231"/>
      <c r="N82" s="230"/>
      <c r="O82" s="230"/>
      <c r="P82" s="230"/>
      <c r="Q82" s="230"/>
      <c r="R82" s="231"/>
      <c r="S82" s="231"/>
      <c r="T82" s="231"/>
      <c r="U82" s="231"/>
      <c r="V82" s="231"/>
      <c r="W82" s="231"/>
      <c r="X82" s="231"/>
      <c r="Y82" s="231"/>
      <c r="Z82" s="211"/>
      <c r="AA82" s="211"/>
      <c r="AB82" s="211"/>
      <c r="AC82" s="211"/>
      <c r="AD82" s="211"/>
      <c r="AE82" s="211"/>
      <c r="AF82" s="211"/>
      <c r="AG82" s="211" t="s">
        <v>165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74" t="str">
        <f>C82</f>
        <v>Včetně zařizovacích předmětů, rozvodů vody, kanalizace, elektroinstalace, svítidel, vypínačů, zásuvek.</v>
      </c>
      <c r="BB82" s="211"/>
      <c r="BC82" s="211"/>
      <c r="BD82" s="211"/>
      <c r="BE82" s="211"/>
      <c r="BF82" s="211"/>
      <c r="BG82" s="211"/>
      <c r="BH82" s="211"/>
    </row>
    <row r="83" spans="1:60" outlineLevel="1" x14ac:dyDescent="0.25">
      <c r="A83" s="265">
        <v>16</v>
      </c>
      <c r="B83" s="266" t="s">
        <v>401</v>
      </c>
      <c r="C83" s="271" t="s">
        <v>33</v>
      </c>
      <c r="D83" s="267" t="s">
        <v>287</v>
      </c>
      <c r="E83" s="268">
        <v>1</v>
      </c>
      <c r="F83" s="269"/>
      <c r="G83" s="270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</v>
      </c>
      <c r="O83" s="230">
        <f>ROUND(E83*N83,2)</f>
        <v>0</v>
      </c>
      <c r="P83" s="230">
        <v>0</v>
      </c>
      <c r="Q83" s="230">
        <f>ROUND(E83*P83,2)</f>
        <v>0</v>
      </c>
      <c r="R83" s="231"/>
      <c r="S83" s="231" t="s">
        <v>275</v>
      </c>
      <c r="T83" s="231" t="s">
        <v>276</v>
      </c>
      <c r="U83" s="231">
        <v>0</v>
      </c>
      <c r="V83" s="231">
        <f>ROUND(E83*U83,2)</f>
        <v>0</v>
      </c>
      <c r="W83" s="231"/>
      <c r="X83" s="231" t="s">
        <v>156</v>
      </c>
      <c r="Y83" s="231" t="s">
        <v>157</v>
      </c>
      <c r="Z83" s="211"/>
      <c r="AA83" s="211"/>
      <c r="AB83" s="211"/>
      <c r="AC83" s="211"/>
      <c r="AD83" s="211"/>
      <c r="AE83" s="211"/>
      <c r="AF83" s="211"/>
      <c r="AG83" s="211" t="s">
        <v>158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5">
      <c r="A84" s="265">
        <v>17</v>
      </c>
      <c r="B84" s="266" t="s">
        <v>402</v>
      </c>
      <c r="C84" s="271" t="s">
        <v>403</v>
      </c>
      <c r="D84" s="267" t="s">
        <v>287</v>
      </c>
      <c r="E84" s="268">
        <v>1</v>
      </c>
      <c r="F84" s="269"/>
      <c r="G84" s="270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21</v>
      </c>
      <c r="M84" s="231">
        <f>G84*(1+L84/100)</f>
        <v>0</v>
      </c>
      <c r="N84" s="230">
        <v>0</v>
      </c>
      <c r="O84" s="230">
        <f>ROUND(E84*N84,2)</f>
        <v>0</v>
      </c>
      <c r="P84" s="230">
        <v>0</v>
      </c>
      <c r="Q84" s="230">
        <f>ROUND(E84*P84,2)</f>
        <v>0</v>
      </c>
      <c r="R84" s="231"/>
      <c r="S84" s="231" t="s">
        <v>275</v>
      </c>
      <c r="T84" s="231" t="s">
        <v>276</v>
      </c>
      <c r="U84" s="231">
        <v>0</v>
      </c>
      <c r="V84" s="231">
        <f>ROUND(E84*U84,2)</f>
        <v>0</v>
      </c>
      <c r="W84" s="231"/>
      <c r="X84" s="231" t="s">
        <v>156</v>
      </c>
      <c r="Y84" s="231" t="s">
        <v>157</v>
      </c>
      <c r="Z84" s="211"/>
      <c r="AA84" s="211"/>
      <c r="AB84" s="211"/>
      <c r="AC84" s="211"/>
      <c r="AD84" s="211"/>
      <c r="AE84" s="211"/>
      <c r="AF84" s="211"/>
      <c r="AG84" s="211" t="s">
        <v>158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1" x14ac:dyDescent="0.25">
      <c r="A85" s="265">
        <v>18</v>
      </c>
      <c r="B85" s="266" t="s">
        <v>404</v>
      </c>
      <c r="C85" s="271" t="s">
        <v>405</v>
      </c>
      <c r="D85" s="267" t="s">
        <v>287</v>
      </c>
      <c r="E85" s="268">
        <v>1</v>
      </c>
      <c r="F85" s="269"/>
      <c r="G85" s="270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275</v>
      </c>
      <c r="T85" s="231" t="s">
        <v>276</v>
      </c>
      <c r="U85" s="231">
        <v>0</v>
      </c>
      <c r="V85" s="231">
        <f>ROUND(E85*U85,2)</f>
        <v>0</v>
      </c>
      <c r="W85" s="231"/>
      <c r="X85" s="231" t="s">
        <v>156</v>
      </c>
      <c r="Y85" s="231" t="s">
        <v>157</v>
      </c>
      <c r="Z85" s="211"/>
      <c r="AA85" s="211"/>
      <c r="AB85" s="211"/>
      <c r="AC85" s="211"/>
      <c r="AD85" s="211"/>
      <c r="AE85" s="211"/>
      <c r="AF85" s="211"/>
      <c r="AG85" s="211" t="s">
        <v>158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ht="20.399999999999999" outlineLevel="1" x14ac:dyDescent="0.25">
      <c r="A86" s="247">
        <v>19</v>
      </c>
      <c r="B86" s="248" t="s">
        <v>406</v>
      </c>
      <c r="C86" s="255" t="s">
        <v>407</v>
      </c>
      <c r="D86" s="249" t="s">
        <v>172</v>
      </c>
      <c r="E86" s="250">
        <v>55.286499999999997</v>
      </c>
      <c r="F86" s="251"/>
      <c r="G86" s="252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0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275</v>
      </c>
      <c r="T86" s="231" t="s">
        <v>276</v>
      </c>
      <c r="U86" s="231">
        <v>0</v>
      </c>
      <c r="V86" s="231">
        <f>ROUND(E86*U86,2)</f>
        <v>0</v>
      </c>
      <c r="W86" s="231"/>
      <c r="X86" s="231" t="s">
        <v>156</v>
      </c>
      <c r="Y86" s="231" t="s">
        <v>157</v>
      </c>
      <c r="Z86" s="211"/>
      <c r="AA86" s="211"/>
      <c r="AB86" s="211"/>
      <c r="AC86" s="211"/>
      <c r="AD86" s="211"/>
      <c r="AE86" s="211"/>
      <c r="AF86" s="211"/>
      <c r="AG86" s="211" t="s">
        <v>158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5">
      <c r="A87" s="228"/>
      <c r="B87" s="229"/>
      <c r="C87" s="256" t="s">
        <v>408</v>
      </c>
      <c r="D87" s="233"/>
      <c r="E87" s="234">
        <v>72.166499999999999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1"/>
      <c r="AA87" s="211"/>
      <c r="AB87" s="211"/>
      <c r="AC87" s="211"/>
      <c r="AD87" s="211"/>
      <c r="AE87" s="211"/>
      <c r="AF87" s="211"/>
      <c r="AG87" s="211" t="s">
        <v>160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3" x14ac:dyDescent="0.25">
      <c r="A88" s="228"/>
      <c r="B88" s="229"/>
      <c r="C88" s="256" t="s">
        <v>409</v>
      </c>
      <c r="D88" s="233"/>
      <c r="E88" s="234">
        <v>-16.88</v>
      </c>
      <c r="F88" s="231"/>
      <c r="G88" s="231"/>
      <c r="H88" s="231"/>
      <c r="I88" s="231"/>
      <c r="J88" s="231"/>
      <c r="K88" s="231"/>
      <c r="L88" s="231"/>
      <c r="M88" s="231"/>
      <c r="N88" s="230"/>
      <c r="O88" s="230"/>
      <c r="P88" s="230"/>
      <c r="Q88" s="230"/>
      <c r="R88" s="231"/>
      <c r="S88" s="231"/>
      <c r="T88" s="231"/>
      <c r="U88" s="231"/>
      <c r="V88" s="231"/>
      <c r="W88" s="231"/>
      <c r="X88" s="231"/>
      <c r="Y88" s="231"/>
      <c r="Z88" s="211"/>
      <c r="AA88" s="211"/>
      <c r="AB88" s="211"/>
      <c r="AC88" s="211"/>
      <c r="AD88" s="211"/>
      <c r="AE88" s="211"/>
      <c r="AF88" s="211"/>
      <c r="AG88" s="211" t="s">
        <v>160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ht="20.399999999999999" outlineLevel="1" x14ac:dyDescent="0.25">
      <c r="A89" s="247">
        <v>20</v>
      </c>
      <c r="B89" s="248" t="s">
        <v>410</v>
      </c>
      <c r="C89" s="255" t="s">
        <v>411</v>
      </c>
      <c r="D89" s="249" t="s">
        <v>172</v>
      </c>
      <c r="E89" s="250">
        <v>90.820800000000006</v>
      </c>
      <c r="F89" s="251"/>
      <c r="G89" s="252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0</v>
      </c>
      <c r="O89" s="230">
        <f>ROUND(E89*N89,2)</f>
        <v>0</v>
      </c>
      <c r="P89" s="230">
        <v>0</v>
      </c>
      <c r="Q89" s="230">
        <f>ROUND(E89*P89,2)</f>
        <v>0</v>
      </c>
      <c r="R89" s="231"/>
      <c r="S89" s="231" t="s">
        <v>275</v>
      </c>
      <c r="T89" s="231" t="s">
        <v>276</v>
      </c>
      <c r="U89" s="231">
        <v>0</v>
      </c>
      <c r="V89" s="231">
        <f>ROUND(E89*U89,2)</f>
        <v>0</v>
      </c>
      <c r="W89" s="231"/>
      <c r="X89" s="231" t="s">
        <v>156</v>
      </c>
      <c r="Y89" s="231" t="s">
        <v>157</v>
      </c>
      <c r="Z89" s="211"/>
      <c r="AA89" s="211"/>
      <c r="AB89" s="211"/>
      <c r="AC89" s="211"/>
      <c r="AD89" s="211"/>
      <c r="AE89" s="211"/>
      <c r="AF89" s="211"/>
      <c r="AG89" s="211" t="s">
        <v>158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2" x14ac:dyDescent="0.25">
      <c r="A90" s="228"/>
      <c r="B90" s="229"/>
      <c r="C90" s="256" t="s">
        <v>412</v>
      </c>
      <c r="D90" s="233"/>
      <c r="E90" s="234">
        <v>90.820800000000006</v>
      </c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1"/>
      <c r="AA90" s="211"/>
      <c r="AB90" s="211"/>
      <c r="AC90" s="211"/>
      <c r="AD90" s="211"/>
      <c r="AE90" s="211"/>
      <c r="AF90" s="211"/>
      <c r="AG90" s="211" t="s">
        <v>160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x14ac:dyDescent="0.25">
      <c r="A91" s="240" t="s">
        <v>150</v>
      </c>
      <c r="B91" s="241" t="s">
        <v>84</v>
      </c>
      <c r="C91" s="254" t="s">
        <v>85</v>
      </c>
      <c r="D91" s="242"/>
      <c r="E91" s="243"/>
      <c r="F91" s="244"/>
      <c r="G91" s="245">
        <f>SUMIF(AG92:AG93,"&lt;&gt;NOR",G92:G93)</f>
        <v>0</v>
      </c>
      <c r="H91" s="239"/>
      <c r="I91" s="239">
        <f>SUM(I92:I93)</f>
        <v>0</v>
      </c>
      <c r="J91" s="239"/>
      <c r="K91" s="239">
        <f>SUM(K92:K93)</f>
        <v>0</v>
      </c>
      <c r="L91" s="239"/>
      <c r="M91" s="239">
        <f>SUM(M92:M93)</f>
        <v>0</v>
      </c>
      <c r="N91" s="238"/>
      <c r="O91" s="238">
        <f>SUM(O92:O93)</f>
        <v>2.39</v>
      </c>
      <c r="P91" s="238"/>
      <c r="Q91" s="238">
        <f>SUM(Q92:Q93)</f>
        <v>0</v>
      </c>
      <c r="R91" s="239"/>
      <c r="S91" s="239"/>
      <c r="T91" s="239"/>
      <c r="U91" s="239"/>
      <c r="V91" s="239">
        <f>SUM(V92:V93)</f>
        <v>0</v>
      </c>
      <c r="W91" s="239"/>
      <c r="X91" s="239"/>
      <c r="Y91" s="239"/>
      <c r="AG91" t="s">
        <v>151</v>
      </c>
    </row>
    <row r="92" spans="1:60" ht="20.399999999999999" outlineLevel="1" x14ac:dyDescent="0.25">
      <c r="A92" s="247">
        <v>21</v>
      </c>
      <c r="B92" s="248" t="s">
        <v>413</v>
      </c>
      <c r="C92" s="255" t="s">
        <v>414</v>
      </c>
      <c r="D92" s="249" t="s">
        <v>172</v>
      </c>
      <c r="E92" s="250">
        <v>3.75</v>
      </c>
      <c r="F92" s="251"/>
      <c r="G92" s="252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0.63654999999999995</v>
      </c>
      <c r="O92" s="230">
        <f>ROUND(E92*N92,2)</f>
        <v>2.39</v>
      </c>
      <c r="P92" s="230">
        <v>0</v>
      </c>
      <c r="Q92" s="230">
        <f>ROUND(E92*P92,2)</f>
        <v>0</v>
      </c>
      <c r="R92" s="231"/>
      <c r="S92" s="231" t="s">
        <v>155</v>
      </c>
      <c r="T92" s="231" t="s">
        <v>155</v>
      </c>
      <c r="U92" s="231">
        <v>0</v>
      </c>
      <c r="V92" s="231">
        <f>ROUND(E92*U92,2)</f>
        <v>0</v>
      </c>
      <c r="W92" s="231"/>
      <c r="X92" s="231" t="s">
        <v>415</v>
      </c>
      <c r="Y92" s="231" t="s">
        <v>157</v>
      </c>
      <c r="Z92" s="211"/>
      <c r="AA92" s="211"/>
      <c r="AB92" s="211"/>
      <c r="AC92" s="211"/>
      <c r="AD92" s="211"/>
      <c r="AE92" s="211"/>
      <c r="AF92" s="211"/>
      <c r="AG92" s="211" t="s">
        <v>416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2" x14ac:dyDescent="0.25">
      <c r="A93" s="228"/>
      <c r="B93" s="229"/>
      <c r="C93" s="256" t="s">
        <v>417</v>
      </c>
      <c r="D93" s="233"/>
      <c r="E93" s="234">
        <v>3.75</v>
      </c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1"/>
      <c r="AA93" s="211"/>
      <c r="AB93" s="211"/>
      <c r="AC93" s="211"/>
      <c r="AD93" s="211"/>
      <c r="AE93" s="211"/>
      <c r="AF93" s="211"/>
      <c r="AG93" s="211" t="s">
        <v>160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x14ac:dyDescent="0.25">
      <c r="A94" s="240" t="s">
        <v>150</v>
      </c>
      <c r="B94" s="241" t="s">
        <v>86</v>
      </c>
      <c r="C94" s="254" t="s">
        <v>87</v>
      </c>
      <c r="D94" s="242"/>
      <c r="E94" s="243"/>
      <c r="F94" s="244"/>
      <c r="G94" s="245">
        <f>SUMIF(AG95:AG97,"&lt;&gt;NOR",G95:G97)</f>
        <v>0</v>
      </c>
      <c r="H94" s="239"/>
      <c r="I94" s="239">
        <f>SUM(I95:I97)</f>
        <v>0</v>
      </c>
      <c r="J94" s="239"/>
      <c r="K94" s="239">
        <f>SUM(K95:K97)</f>
        <v>0</v>
      </c>
      <c r="L94" s="239"/>
      <c r="M94" s="239">
        <f>SUM(M95:M97)</f>
        <v>0</v>
      </c>
      <c r="N94" s="238"/>
      <c r="O94" s="238">
        <f>SUM(O95:O97)</f>
        <v>7.0000000000000007E-2</v>
      </c>
      <c r="P94" s="238"/>
      <c r="Q94" s="238">
        <f>SUM(Q95:Q97)</f>
        <v>0</v>
      </c>
      <c r="R94" s="239"/>
      <c r="S94" s="239"/>
      <c r="T94" s="239"/>
      <c r="U94" s="239"/>
      <c r="V94" s="239">
        <f>SUM(V95:V97)</f>
        <v>0</v>
      </c>
      <c r="W94" s="239"/>
      <c r="X94" s="239"/>
      <c r="Y94" s="239"/>
      <c r="AG94" t="s">
        <v>151</v>
      </c>
    </row>
    <row r="95" spans="1:60" outlineLevel="1" x14ac:dyDescent="0.25">
      <c r="A95" s="247">
        <v>22</v>
      </c>
      <c r="B95" s="248" t="s">
        <v>418</v>
      </c>
      <c r="C95" s="255" t="s">
        <v>419</v>
      </c>
      <c r="D95" s="249" t="s">
        <v>172</v>
      </c>
      <c r="E95" s="250">
        <v>1.4</v>
      </c>
      <c r="F95" s="251"/>
      <c r="G95" s="252">
        <f>ROUND(E95*F95,2)</f>
        <v>0</v>
      </c>
      <c r="H95" s="232"/>
      <c r="I95" s="231">
        <f>ROUND(E95*H95,2)</f>
        <v>0</v>
      </c>
      <c r="J95" s="232"/>
      <c r="K95" s="231">
        <f>ROUND(E95*J95,2)</f>
        <v>0</v>
      </c>
      <c r="L95" s="231">
        <v>21</v>
      </c>
      <c r="M95" s="231">
        <f>G95*(1+L95/100)</f>
        <v>0</v>
      </c>
      <c r="N95" s="230">
        <v>4.8059999999999999E-2</v>
      </c>
      <c r="O95" s="230">
        <f>ROUND(E95*N95,2)</f>
        <v>7.0000000000000007E-2</v>
      </c>
      <c r="P95" s="230">
        <v>0</v>
      </c>
      <c r="Q95" s="230">
        <f>ROUND(E95*P95,2)</f>
        <v>0</v>
      </c>
      <c r="R95" s="231"/>
      <c r="S95" s="231" t="s">
        <v>155</v>
      </c>
      <c r="T95" s="231" t="s">
        <v>155</v>
      </c>
      <c r="U95" s="231">
        <v>0</v>
      </c>
      <c r="V95" s="231">
        <f>ROUND(E95*U95,2)</f>
        <v>0</v>
      </c>
      <c r="W95" s="231"/>
      <c r="X95" s="231" t="s">
        <v>415</v>
      </c>
      <c r="Y95" s="231" t="s">
        <v>157</v>
      </c>
      <c r="Z95" s="211"/>
      <c r="AA95" s="211"/>
      <c r="AB95" s="211"/>
      <c r="AC95" s="211"/>
      <c r="AD95" s="211"/>
      <c r="AE95" s="211"/>
      <c r="AF95" s="211"/>
      <c r="AG95" s="211" t="s">
        <v>416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28"/>
      <c r="B96" s="229"/>
      <c r="C96" s="257" t="s">
        <v>420</v>
      </c>
      <c r="D96" s="253"/>
      <c r="E96" s="253"/>
      <c r="F96" s="253"/>
      <c r="G96" s="253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1"/>
      <c r="AA96" s="211"/>
      <c r="AB96" s="211"/>
      <c r="AC96" s="211"/>
      <c r="AD96" s="211"/>
      <c r="AE96" s="211"/>
      <c r="AF96" s="211"/>
      <c r="AG96" s="211" t="s">
        <v>165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2" x14ac:dyDescent="0.25">
      <c r="A97" s="228"/>
      <c r="B97" s="229"/>
      <c r="C97" s="256" t="s">
        <v>421</v>
      </c>
      <c r="D97" s="233"/>
      <c r="E97" s="234">
        <v>1.4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1"/>
      <c r="AA97" s="211"/>
      <c r="AB97" s="211"/>
      <c r="AC97" s="211"/>
      <c r="AD97" s="211"/>
      <c r="AE97" s="211"/>
      <c r="AF97" s="211"/>
      <c r="AG97" s="211" t="s">
        <v>160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x14ac:dyDescent="0.25">
      <c r="A98" s="240" t="s">
        <v>150</v>
      </c>
      <c r="B98" s="241" t="s">
        <v>88</v>
      </c>
      <c r="C98" s="254" t="s">
        <v>89</v>
      </c>
      <c r="D98" s="242"/>
      <c r="E98" s="243"/>
      <c r="F98" s="244"/>
      <c r="G98" s="245">
        <f>SUMIF(AG99:AG100,"&lt;&gt;NOR",G99:G100)</f>
        <v>0</v>
      </c>
      <c r="H98" s="239"/>
      <c r="I98" s="239">
        <f>SUM(I99:I100)</f>
        <v>0</v>
      </c>
      <c r="J98" s="239"/>
      <c r="K98" s="239">
        <f>SUM(K99:K100)</f>
        <v>0</v>
      </c>
      <c r="L98" s="239"/>
      <c r="M98" s="239">
        <f>SUM(M99:M100)</f>
        <v>0</v>
      </c>
      <c r="N98" s="238"/>
      <c r="O98" s="238">
        <f>SUM(O99:O100)</f>
        <v>1.75</v>
      </c>
      <c r="P98" s="238"/>
      <c r="Q98" s="238">
        <f>SUM(Q99:Q100)</f>
        <v>0</v>
      </c>
      <c r="R98" s="239"/>
      <c r="S98" s="239"/>
      <c r="T98" s="239"/>
      <c r="U98" s="239"/>
      <c r="V98" s="239">
        <f>SUM(V99:V100)</f>
        <v>0</v>
      </c>
      <c r="W98" s="239"/>
      <c r="X98" s="239"/>
      <c r="Y98" s="239"/>
      <c r="AG98" t="s">
        <v>151</v>
      </c>
    </row>
    <row r="99" spans="1:60" ht="20.399999999999999" outlineLevel="1" x14ac:dyDescent="0.25">
      <c r="A99" s="247">
        <v>23</v>
      </c>
      <c r="B99" s="248" t="s">
        <v>422</v>
      </c>
      <c r="C99" s="255" t="s">
        <v>423</v>
      </c>
      <c r="D99" s="249" t="s">
        <v>172</v>
      </c>
      <c r="E99" s="250">
        <v>20.48</v>
      </c>
      <c r="F99" s="251"/>
      <c r="G99" s="252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8.5639999999999994E-2</v>
      </c>
      <c r="O99" s="230">
        <f>ROUND(E99*N99,2)</f>
        <v>1.75</v>
      </c>
      <c r="P99" s="230">
        <v>0</v>
      </c>
      <c r="Q99" s="230">
        <f>ROUND(E99*P99,2)</f>
        <v>0</v>
      </c>
      <c r="R99" s="231"/>
      <c r="S99" s="231" t="s">
        <v>155</v>
      </c>
      <c r="T99" s="231" t="s">
        <v>155</v>
      </c>
      <c r="U99" s="231">
        <v>0</v>
      </c>
      <c r="V99" s="231">
        <f>ROUND(E99*U99,2)</f>
        <v>0</v>
      </c>
      <c r="W99" s="231"/>
      <c r="X99" s="231" t="s">
        <v>415</v>
      </c>
      <c r="Y99" s="231" t="s">
        <v>157</v>
      </c>
      <c r="Z99" s="211"/>
      <c r="AA99" s="211"/>
      <c r="AB99" s="211"/>
      <c r="AC99" s="211"/>
      <c r="AD99" s="211"/>
      <c r="AE99" s="211"/>
      <c r="AF99" s="211"/>
      <c r="AG99" s="211" t="s">
        <v>416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5">
      <c r="A100" s="228"/>
      <c r="B100" s="229"/>
      <c r="C100" s="256" t="s">
        <v>269</v>
      </c>
      <c r="D100" s="233"/>
      <c r="E100" s="234">
        <v>20.48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160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x14ac:dyDescent="0.25">
      <c r="A101" s="240" t="s">
        <v>150</v>
      </c>
      <c r="B101" s="241" t="s">
        <v>90</v>
      </c>
      <c r="C101" s="254" t="s">
        <v>91</v>
      </c>
      <c r="D101" s="242"/>
      <c r="E101" s="243"/>
      <c r="F101" s="244"/>
      <c r="G101" s="245">
        <f>SUMIF(AG102:AG111,"&lt;&gt;NOR",G102:G111)</f>
        <v>0</v>
      </c>
      <c r="H101" s="239"/>
      <c r="I101" s="239">
        <f>SUM(I102:I111)</f>
        <v>0</v>
      </c>
      <c r="J101" s="239"/>
      <c r="K101" s="239">
        <f>SUM(K102:K111)</f>
        <v>0</v>
      </c>
      <c r="L101" s="239"/>
      <c r="M101" s="239">
        <f>SUM(M102:M111)</f>
        <v>0</v>
      </c>
      <c r="N101" s="238"/>
      <c r="O101" s="238">
        <f>SUM(O102:O111)</f>
        <v>6.39</v>
      </c>
      <c r="P101" s="238"/>
      <c r="Q101" s="238">
        <f>SUM(Q102:Q111)</f>
        <v>0</v>
      </c>
      <c r="R101" s="239"/>
      <c r="S101" s="239"/>
      <c r="T101" s="239"/>
      <c r="U101" s="239"/>
      <c r="V101" s="239">
        <f>SUM(V102:V111)</f>
        <v>0</v>
      </c>
      <c r="W101" s="239"/>
      <c r="X101" s="239"/>
      <c r="Y101" s="239"/>
      <c r="AG101" t="s">
        <v>151</v>
      </c>
    </row>
    <row r="102" spans="1:60" ht="20.399999999999999" outlineLevel="1" x14ac:dyDescent="0.25">
      <c r="A102" s="265">
        <v>24</v>
      </c>
      <c r="B102" s="266" t="s">
        <v>424</v>
      </c>
      <c r="C102" s="271" t="s">
        <v>425</v>
      </c>
      <c r="D102" s="267" t="s">
        <v>287</v>
      </c>
      <c r="E102" s="268">
        <v>1</v>
      </c>
      <c r="F102" s="269"/>
      <c r="G102" s="270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0</v>
      </c>
      <c r="O102" s="230">
        <f>ROUND(E102*N102,2)</f>
        <v>0</v>
      </c>
      <c r="P102" s="230">
        <v>0</v>
      </c>
      <c r="Q102" s="230">
        <f>ROUND(E102*P102,2)</f>
        <v>0</v>
      </c>
      <c r="R102" s="231"/>
      <c r="S102" s="231" t="s">
        <v>275</v>
      </c>
      <c r="T102" s="231" t="s">
        <v>276</v>
      </c>
      <c r="U102" s="231">
        <v>0</v>
      </c>
      <c r="V102" s="231">
        <f>ROUND(E102*U102,2)</f>
        <v>0</v>
      </c>
      <c r="W102" s="231"/>
      <c r="X102" s="231" t="s">
        <v>156</v>
      </c>
      <c r="Y102" s="231" t="s">
        <v>157</v>
      </c>
      <c r="Z102" s="211"/>
      <c r="AA102" s="211"/>
      <c r="AB102" s="211"/>
      <c r="AC102" s="211"/>
      <c r="AD102" s="211"/>
      <c r="AE102" s="211"/>
      <c r="AF102" s="211"/>
      <c r="AG102" s="211" t="s">
        <v>158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5">
      <c r="A103" s="265">
        <v>25</v>
      </c>
      <c r="B103" s="266" t="s">
        <v>426</v>
      </c>
      <c r="C103" s="271" t="s">
        <v>427</v>
      </c>
      <c r="D103" s="267" t="s">
        <v>287</v>
      </c>
      <c r="E103" s="268">
        <v>1</v>
      </c>
      <c r="F103" s="269"/>
      <c r="G103" s="270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0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275</v>
      </c>
      <c r="T103" s="231" t="s">
        <v>276</v>
      </c>
      <c r="U103" s="231">
        <v>0</v>
      </c>
      <c r="V103" s="231">
        <f>ROUND(E103*U103,2)</f>
        <v>0</v>
      </c>
      <c r="W103" s="231"/>
      <c r="X103" s="231" t="s">
        <v>156</v>
      </c>
      <c r="Y103" s="231" t="s">
        <v>157</v>
      </c>
      <c r="Z103" s="211"/>
      <c r="AA103" s="211"/>
      <c r="AB103" s="211"/>
      <c r="AC103" s="211"/>
      <c r="AD103" s="211"/>
      <c r="AE103" s="211"/>
      <c r="AF103" s="211"/>
      <c r="AG103" s="211" t="s">
        <v>158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ht="20.399999999999999" outlineLevel="1" x14ac:dyDescent="0.25">
      <c r="A104" s="247">
        <v>26</v>
      </c>
      <c r="B104" s="248" t="s">
        <v>428</v>
      </c>
      <c r="C104" s="255" t="s">
        <v>429</v>
      </c>
      <c r="D104" s="249" t="s">
        <v>280</v>
      </c>
      <c r="E104" s="250">
        <v>21.3</v>
      </c>
      <c r="F104" s="251"/>
      <c r="G104" s="252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21</v>
      </c>
      <c r="M104" s="231">
        <f>G104*(1+L104/100)</f>
        <v>0</v>
      </c>
      <c r="N104" s="230">
        <v>0.27062000000000003</v>
      </c>
      <c r="O104" s="230">
        <f>ROUND(E104*N104,2)</f>
        <v>5.76</v>
      </c>
      <c r="P104" s="230">
        <v>0</v>
      </c>
      <c r="Q104" s="230">
        <f>ROUND(E104*P104,2)</f>
        <v>0</v>
      </c>
      <c r="R104" s="231"/>
      <c r="S104" s="231" t="s">
        <v>155</v>
      </c>
      <c r="T104" s="231" t="s">
        <v>155</v>
      </c>
      <c r="U104" s="231">
        <v>0</v>
      </c>
      <c r="V104" s="231">
        <f>ROUND(E104*U104,2)</f>
        <v>0</v>
      </c>
      <c r="W104" s="231"/>
      <c r="X104" s="231" t="s">
        <v>415</v>
      </c>
      <c r="Y104" s="231" t="s">
        <v>157</v>
      </c>
      <c r="Z104" s="211"/>
      <c r="AA104" s="211"/>
      <c r="AB104" s="211"/>
      <c r="AC104" s="211"/>
      <c r="AD104" s="211"/>
      <c r="AE104" s="211"/>
      <c r="AF104" s="211"/>
      <c r="AG104" s="211" t="s">
        <v>416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2" x14ac:dyDescent="0.25">
      <c r="A105" s="228"/>
      <c r="B105" s="229"/>
      <c r="C105" s="256" t="s">
        <v>430</v>
      </c>
      <c r="D105" s="233"/>
      <c r="E105" s="234">
        <v>21.3</v>
      </c>
      <c r="F105" s="231"/>
      <c r="G105" s="231"/>
      <c r="H105" s="231"/>
      <c r="I105" s="231"/>
      <c r="J105" s="231"/>
      <c r="K105" s="231"/>
      <c r="L105" s="231"/>
      <c r="M105" s="231"/>
      <c r="N105" s="230"/>
      <c r="O105" s="230"/>
      <c r="P105" s="230"/>
      <c r="Q105" s="230"/>
      <c r="R105" s="231"/>
      <c r="S105" s="231"/>
      <c r="T105" s="231"/>
      <c r="U105" s="231"/>
      <c r="V105" s="231"/>
      <c r="W105" s="231"/>
      <c r="X105" s="231"/>
      <c r="Y105" s="231"/>
      <c r="Z105" s="211"/>
      <c r="AA105" s="211"/>
      <c r="AB105" s="211"/>
      <c r="AC105" s="211"/>
      <c r="AD105" s="211"/>
      <c r="AE105" s="211"/>
      <c r="AF105" s="211"/>
      <c r="AG105" s="211" t="s">
        <v>160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20.399999999999999" outlineLevel="1" x14ac:dyDescent="0.25">
      <c r="A106" s="247">
        <v>27</v>
      </c>
      <c r="B106" s="248" t="s">
        <v>431</v>
      </c>
      <c r="C106" s="255" t="s">
        <v>432</v>
      </c>
      <c r="D106" s="249" t="s">
        <v>287</v>
      </c>
      <c r="E106" s="250">
        <v>1</v>
      </c>
      <c r="F106" s="251"/>
      <c r="G106" s="252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0.57352999999999998</v>
      </c>
      <c r="O106" s="230">
        <f>ROUND(E106*N106,2)</f>
        <v>0.56999999999999995</v>
      </c>
      <c r="P106" s="230">
        <v>0</v>
      </c>
      <c r="Q106" s="230">
        <f>ROUND(E106*P106,2)</f>
        <v>0</v>
      </c>
      <c r="R106" s="231"/>
      <c r="S106" s="231" t="s">
        <v>155</v>
      </c>
      <c r="T106" s="231" t="s">
        <v>155</v>
      </c>
      <c r="U106" s="231">
        <v>0</v>
      </c>
      <c r="V106" s="231">
        <f>ROUND(E106*U106,2)</f>
        <v>0</v>
      </c>
      <c r="W106" s="231"/>
      <c r="X106" s="231" t="s">
        <v>415</v>
      </c>
      <c r="Y106" s="231" t="s">
        <v>157</v>
      </c>
      <c r="Z106" s="211"/>
      <c r="AA106" s="211"/>
      <c r="AB106" s="211"/>
      <c r="AC106" s="211"/>
      <c r="AD106" s="211"/>
      <c r="AE106" s="211"/>
      <c r="AF106" s="211"/>
      <c r="AG106" s="211" t="s">
        <v>416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ht="51.6" outlineLevel="2" x14ac:dyDescent="0.25">
      <c r="A107" s="228"/>
      <c r="B107" s="229"/>
      <c r="C107" s="257" t="s">
        <v>433</v>
      </c>
      <c r="D107" s="253"/>
      <c r="E107" s="253"/>
      <c r="F107" s="253"/>
      <c r="G107" s="253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1"/>
      <c r="AA107" s="211"/>
      <c r="AB107" s="211"/>
      <c r="AC107" s="211"/>
      <c r="AD107" s="211"/>
      <c r="AE107" s="211"/>
      <c r="AF107" s="211"/>
      <c r="AG107" s="211" t="s">
        <v>165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74" t="str">
        <f>C107</f>
        <v>Osazení a dodávka vodoměrné šachty hranaté samonosné půdorysných rozměrů 1200 x 900 mm a výšky 1800 mm, včetně výkopových prací do úrovně HTÚ, zásypu a odvozu přebytečné zeminy na skládku včetně poplatku za skládku. V ceně jsou započítány náklady i na podkladní betonovou desku tl. 10 cm, montáž a dodávka litinového poklopu 600x600 mm třídy B125. Případné odstranění a zpětná oprava finálních konstrukčních vrstev uvažované tloušťky 350 mm není v ceně položky zahrnuto.</v>
      </c>
      <c r="BB107" s="211"/>
      <c r="BC107" s="211"/>
      <c r="BD107" s="211"/>
      <c r="BE107" s="211"/>
      <c r="BF107" s="211"/>
      <c r="BG107" s="211"/>
      <c r="BH107" s="211"/>
    </row>
    <row r="108" spans="1:60" outlineLevel="2" x14ac:dyDescent="0.25">
      <c r="A108" s="228"/>
      <c r="B108" s="229"/>
      <c r="C108" s="256" t="s">
        <v>434</v>
      </c>
      <c r="D108" s="233"/>
      <c r="E108" s="234">
        <v>1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1"/>
      <c r="AA108" s="211"/>
      <c r="AB108" s="211"/>
      <c r="AC108" s="211"/>
      <c r="AD108" s="211"/>
      <c r="AE108" s="211"/>
      <c r="AF108" s="211"/>
      <c r="AG108" s="211" t="s">
        <v>160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20.399999999999999" outlineLevel="1" x14ac:dyDescent="0.25">
      <c r="A109" s="247">
        <v>28</v>
      </c>
      <c r="B109" s="248" t="s">
        <v>435</v>
      </c>
      <c r="C109" s="255" t="s">
        <v>436</v>
      </c>
      <c r="D109" s="249" t="s">
        <v>214</v>
      </c>
      <c r="E109" s="250">
        <v>1</v>
      </c>
      <c r="F109" s="251"/>
      <c r="G109" s="252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21</v>
      </c>
      <c r="M109" s="231">
        <f>G109*(1+L109/100)</f>
        <v>0</v>
      </c>
      <c r="N109" s="230">
        <v>5.9130000000000002E-2</v>
      </c>
      <c r="O109" s="230">
        <f>ROUND(E109*N109,2)</f>
        <v>0.06</v>
      </c>
      <c r="P109" s="230">
        <v>0</v>
      </c>
      <c r="Q109" s="230">
        <f>ROUND(E109*P109,2)</f>
        <v>0</v>
      </c>
      <c r="R109" s="231"/>
      <c r="S109" s="231" t="s">
        <v>155</v>
      </c>
      <c r="T109" s="231" t="s">
        <v>155</v>
      </c>
      <c r="U109" s="231">
        <v>0</v>
      </c>
      <c r="V109" s="231">
        <f>ROUND(E109*U109,2)</f>
        <v>0</v>
      </c>
      <c r="W109" s="231"/>
      <c r="X109" s="231" t="s">
        <v>415</v>
      </c>
      <c r="Y109" s="231" t="s">
        <v>157</v>
      </c>
      <c r="Z109" s="211"/>
      <c r="AA109" s="211"/>
      <c r="AB109" s="211"/>
      <c r="AC109" s="211"/>
      <c r="AD109" s="211"/>
      <c r="AE109" s="211"/>
      <c r="AF109" s="211"/>
      <c r="AG109" s="211" t="s">
        <v>416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ht="21" outlineLevel="2" x14ac:dyDescent="0.25">
      <c r="A110" s="228"/>
      <c r="B110" s="229"/>
      <c r="C110" s="257" t="s">
        <v>437</v>
      </c>
      <c r="D110" s="253"/>
      <c r="E110" s="253"/>
      <c r="F110" s="253"/>
      <c r="G110" s="253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1"/>
      <c r="AA110" s="211"/>
      <c r="AB110" s="211"/>
      <c r="AC110" s="211"/>
      <c r="AD110" s="211"/>
      <c r="AE110" s="211"/>
      <c r="AF110" s="211"/>
      <c r="AG110" s="211" t="s">
        <v>165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74" t="str">
        <f>C110</f>
        <v>Plastové dno, šachta z korugované trouby, těsnění, šachtová roura teleskopická, rám do teleskopické trouby, poklop litinový.</v>
      </c>
      <c r="BB110" s="211"/>
      <c r="BC110" s="211"/>
      <c r="BD110" s="211"/>
      <c r="BE110" s="211"/>
      <c r="BF110" s="211"/>
      <c r="BG110" s="211"/>
      <c r="BH110" s="211"/>
    </row>
    <row r="111" spans="1:60" outlineLevel="2" x14ac:dyDescent="0.25">
      <c r="A111" s="228"/>
      <c r="B111" s="229"/>
      <c r="C111" s="256" t="s">
        <v>438</v>
      </c>
      <c r="D111" s="233"/>
      <c r="E111" s="234">
        <v>1</v>
      </c>
      <c r="F111" s="231"/>
      <c r="G111" s="231"/>
      <c r="H111" s="231"/>
      <c r="I111" s="231"/>
      <c r="J111" s="231"/>
      <c r="K111" s="231"/>
      <c r="L111" s="231"/>
      <c r="M111" s="231"/>
      <c r="N111" s="230"/>
      <c r="O111" s="230"/>
      <c r="P111" s="230"/>
      <c r="Q111" s="230"/>
      <c r="R111" s="231"/>
      <c r="S111" s="231"/>
      <c r="T111" s="231"/>
      <c r="U111" s="231"/>
      <c r="V111" s="231"/>
      <c r="W111" s="231"/>
      <c r="X111" s="231"/>
      <c r="Y111" s="231"/>
      <c r="Z111" s="211"/>
      <c r="AA111" s="211"/>
      <c r="AB111" s="211"/>
      <c r="AC111" s="211"/>
      <c r="AD111" s="211"/>
      <c r="AE111" s="211"/>
      <c r="AF111" s="211"/>
      <c r="AG111" s="211" t="s">
        <v>160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x14ac:dyDescent="0.25">
      <c r="A112" s="240" t="s">
        <v>150</v>
      </c>
      <c r="B112" s="241" t="s">
        <v>98</v>
      </c>
      <c r="C112" s="254" t="s">
        <v>99</v>
      </c>
      <c r="D112" s="242"/>
      <c r="E112" s="243"/>
      <c r="F112" s="244"/>
      <c r="G112" s="245">
        <f>SUMIF(AG113:AG113,"&lt;&gt;NOR",G113:G113)</f>
        <v>0</v>
      </c>
      <c r="H112" s="239"/>
      <c r="I112" s="239">
        <f>SUM(I113:I113)</f>
        <v>0</v>
      </c>
      <c r="J112" s="239"/>
      <c r="K112" s="239">
        <f>SUM(K113:K113)</f>
        <v>0</v>
      </c>
      <c r="L112" s="239"/>
      <c r="M112" s="239">
        <f>SUM(M113:M113)</f>
        <v>0</v>
      </c>
      <c r="N112" s="238"/>
      <c r="O112" s="238">
        <f>SUM(O113:O113)</f>
        <v>0</v>
      </c>
      <c r="P112" s="238"/>
      <c r="Q112" s="238">
        <f>SUM(Q113:Q113)</f>
        <v>0</v>
      </c>
      <c r="R112" s="239"/>
      <c r="S112" s="239"/>
      <c r="T112" s="239"/>
      <c r="U112" s="239"/>
      <c r="V112" s="239">
        <f>SUM(V113:V113)</f>
        <v>9.3000000000000007</v>
      </c>
      <c r="W112" s="239"/>
      <c r="X112" s="239"/>
      <c r="Y112" s="239"/>
      <c r="AG112" t="s">
        <v>151</v>
      </c>
    </row>
    <row r="113" spans="1:60" outlineLevel="1" x14ac:dyDescent="0.25">
      <c r="A113" s="265">
        <v>29</v>
      </c>
      <c r="B113" s="266" t="s">
        <v>439</v>
      </c>
      <c r="C113" s="271" t="s">
        <v>440</v>
      </c>
      <c r="D113" s="267" t="s">
        <v>179</v>
      </c>
      <c r="E113" s="268">
        <v>95.903940000000006</v>
      </c>
      <c r="F113" s="269"/>
      <c r="G113" s="270">
        <f>ROUND(E113*F113,2)</f>
        <v>0</v>
      </c>
      <c r="H113" s="232"/>
      <c r="I113" s="231">
        <f>ROUND(E113*H113,2)</f>
        <v>0</v>
      </c>
      <c r="J113" s="232"/>
      <c r="K113" s="231">
        <f>ROUND(E113*J113,2)</f>
        <v>0</v>
      </c>
      <c r="L113" s="231">
        <v>21</v>
      </c>
      <c r="M113" s="231">
        <f>G113*(1+L113/100)</f>
        <v>0</v>
      </c>
      <c r="N113" s="230">
        <v>0</v>
      </c>
      <c r="O113" s="230">
        <f>ROUND(E113*N113,2)</f>
        <v>0</v>
      </c>
      <c r="P113" s="230">
        <v>0</v>
      </c>
      <c r="Q113" s="230">
        <f>ROUND(E113*P113,2)</f>
        <v>0</v>
      </c>
      <c r="R113" s="231"/>
      <c r="S113" s="231" t="s">
        <v>155</v>
      </c>
      <c r="T113" s="231" t="s">
        <v>155</v>
      </c>
      <c r="U113" s="231">
        <v>9.7000000000000003E-2</v>
      </c>
      <c r="V113" s="231">
        <f>ROUND(E113*U113,2)</f>
        <v>9.3000000000000007</v>
      </c>
      <c r="W113" s="231"/>
      <c r="X113" s="231" t="s">
        <v>441</v>
      </c>
      <c r="Y113" s="231" t="s">
        <v>157</v>
      </c>
      <c r="Z113" s="211"/>
      <c r="AA113" s="211"/>
      <c r="AB113" s="211"/>
      <c r="AC113" s="211"/>
      <c r="AD113" s="211"/>
      <c r="AE113" s="211"/>
      <c r="AF113" s="211"/>
      <c r="AG113" s="211" t="s">
        <v>442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x14ac:dyDescent="0.25">
      <c r="A114" s="240" t="s">
        <v>150</v>
      </c>
      <c r="B114" s="241" t="s">
        <v>100</v>
      </c>
      <c r="C114" s="254" t="s">
        <v>101</v>
      </c>
      <c r="D114" s="242"/>
      <c r="E114" s="243"/>
      <c r="F114" s="244"/>
      <c r="G114" s="245">
        <f>SUMIF(AG115:AG119,"&lt;&gt;NOR",G115:G119)</f>
        <v>0</v>
      </c>
      <c r="H114" s="239"/>
      <c r="I114" s="239">
        <f>SUM(I115:I119)</f>
        <v>0</v>
      </c>
      <c r="J114" s="239"/>
      <c r="K114" s="239">
        <f>SUM(K115:K119)</f>
        <v>0</v>
      </c>
      <c r="L114" s="239"/>
      <c r="M114" s="239">
        <f>SUM(M115:M119)</f>
        <v>0</v>
      </c>
      <c r="N114" s="238"/>
      <c r="O114" s="238">
        <f>SUM(O115:O119)</f>
        <v>7.0000000000000007E-2</v>
      </c>
      <c r="P114" s="238"/>
      <c r="Q114" s="238">
        <f>SUM(Q115:Q119)</f>
        <v>0</v>
      </c>
      <c r="R114" s="239"/>
      <c r="S114" s="239"/>
      <c r="T114" s="239"/>
      <c r="U114" s="239"/>
      <c r="V114" s="239">
        <f>SUM(V115:V119)</f>
        <v>3.7199999999999998</v>
      </c>
      <c r="W114" s="239"/>
      <c r="X114" s="239"/>
      <c r="Y114" s="239"/>
      <c r="AG114" t="s">
        <v>151</v>
      </c>
    </row>
    <row r="115" spans="1:60" ht="30.6" outlineLevel="1" x14ac:dyDescent="0.25">
      <c r="A115" s="247">
        <v>30</v>
      </c>
      <c r="B115" s="248" t="s">
        <v>443</v>
      </c>
      <c r="C115" s="255" t="s">
        <v>444</v>
      </c>
      <c r="D115" s="249" t="s">
        <v>172</v>
      </c>
      <c r="E115" s="250">
        <v>5.75</v>
      </c>
      <c r="F115" s="251"/>
      <c r="G115" s="252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4.6000000000000001E-4</v>
      </c>
      <c r="O115" s="230">
        <f>ROUND(E115*N115,2)</f>
        <v>0</v>
      </c>
      <c r="P115" s="230">
        <v>0</v>
      </c>
      <c r="Q115" s="230">
        <f>ROUND(E115*P115,2)</f>
        <v>0</v>
      </c>
      <c r="R115" s="231"/>
      <c r="S115" s="231" t="s">
        <v>155</v>
      </c>
      <c r="T115" s="231" t="s">
        <v>155</v>
      </c>
      <c r="U115" s="231">
        <v>0.04</v>
      </c>
      <c r="V115" s="231">
        <f>ROUND(E115*U115,2)</f>
        <v>0.23</v>
      </c>
      <c r="W115" s="231"/>
      <c r="X115" s="231" t="s">
        <v>156</v>
      </c>
      <c r="Y115" s="231" t="s">
        <v>157</v>
      </c>
      <c r="Z115" s="211"/>
      <c r="AA115" s="211"/>
      <c r="AB115" s="211"/>
      <c r="AC115" s="211"/>
      <c r="AD115" s="211"/>
      <c r="AE115" s="211"/>
      <c r="AF115" s="211"/>
      <c r="AG115" s="211" t="s">
        <v>158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2" x14ac:dyDescent="0.25">
      <c r="A116" s="228"/>
      <c r="B116" s="229"/>
      <c r="C116" s="256" t="s">
        <v>445</v>
      </c>
      <c r="D116" s="233"/>
      <c r="E116" s="234">
        <v>5.75</v>
      </c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1"/>
      <c r="AA116" s="211"/>
      <c r="AB116" s="211"/>
      <c r="AC116" s="211"/>
      <c r="AD116" s="211"/>
      <c r="AE116" s="211"/>
      <c r="AF116" s="211"/>
      <c r="AG116" s="211" t="s">
        <v>160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ht="30.6" outlineLevel="1" x14ac:dyDescent="0.25">
      <c r="A117" s="247">
        <v>31</v>
      </c>
      <c r="B117" s="248" t="s">
        <v>446</v>
      </c>
      <c r="C117" s="255" t="s">
        <v>447</v>
      </c>
      <c r="D117" s="249" t="s">
        <v>172</v>
      </c>
      <c r="E117" s="250">
        <v>5.75</v>
      </c>
      <c r="F117" s="251"/>
      <c r="G117" s="252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21</v>
      </c>
      <c r="M117" s="231">
        <f>G117*(1+L117/100)</f>
        <v>0</v>
      </c>
      <c r="N117" s="230">
        <v>1.2E-2</v>
      </c>
      <c r="O117" s="230">
        <f>ROUND(E117*N117,2)</f>
        <v>7.0000000000000007E-2</v>
      </c>
      <c r="P117" s="230">
        <v>0</v>
      </c>
      <c r="Q117" s="230">
        <f>ROUND(E117*P117,2)</f>
        <v>0</v>
      </c>
      <c r="R117" s="231"/>
      <c r="S117" s="231" t="s">
        <v>155</v>
      </c>
      <c r="T117" s="231" t="s">
        <v>155</v>
      </c>
      <c r="U117" s="231">
        <v>0.57999999999999996</v>
      </c>
      <c r="V117" s="231">
        <f>ROUND(E117*U117,2)</f>
        <v>3.34</v>
      </c>
      <c r="W117" s="231"/>
      <c r="X117" s="231" t="s">
        <v>156</v>
      </c>
      <c r="Y117" s="231" t="s">
        <v>157</v>
      </c>
      <c r="Z117" s="211"/>
      <c r="AA117" s="211"/>
      <c r="AB117" s="211"/>
      <c r="AC117" s="211"/>
      <c r="AD117" s="211"/>
      <c r="AE117" s="211"/>
      <c r="AF117" s="211"/>
      <c r="AG117" s="211" t="s">
        <v>158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2" x14ac:dyDescent="0.25">
      <c r="A118" s="228"/>
      <c r="B118" s="229"/>
      <c r="C118" s="256" t="s">
        <v>448</v>
      </c>
      <c r="D118" s="233"/>
      <c r="E118" s="234">
        <v>5.75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1"/>
      <c r="AA118" s="211"/>
      <c r="AB118" s="211"/>
      <c r="AC118" s="211"/>
      <c r="AD118" s="211"/>
      <c r="AE118" s="211"/>
      <c r="AF118" s="211"/>
      <c r="AG118" s="211" t="s">
        <v>160</v>
      </c>
      <c r="AH118" s="211">
        <v>5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5">
      <c r="A119" s="265">
        <v>32</v>
      </c>
      <c r="B119" s="266" t="s">
        <v>449</v>
      </c>
      <c r="C119" s="271" t="s">
        <v>450</v>
      </c>
      <c r="D119" s="267" t="s">
        <v>179</v>
      </c>
      <c r="E119" s="268">
        <v>7.1650000000000005E-2</v>
      </c>
      <c r="F119" s="269"/>
      <c r="G119" s="270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0</v>
      </c>
      <c r="O119" s="230">
        <f>ROUND(E119*N119,2)</f>
        <v>0</v>
      </c>
      <c r="P119" s="230">
        <v>0</v>
      </c>
      <c r="Q119" s="230">
        <f>ROUND(E119*P119,2)</f>
        <v>0</v>
      </c>
      <c r="R119" s="231"/>
      <c r="S119" s="231" t="s">
        <v>155</v>
      </c>
      <c r="T119" s="231" t="s">
        <v>155</v>
      </c>
      <c r="U119" s="231">
        <v>2.048</v>
      </c>
      <c r="V119" s="231">
        <f>ROUND(E119*U119,2)</f>
        <v>0.15</v>
      </c>
      <c r="W119" s="231"/>
      <c r="X119" s="231" t="s">
        <v>441</v>
      </c>
      <c r="Y119" s="231" t="s">
        <v>157</v>
      </c>
      <c r="Z119" s="211"/>
      <c r="AA119" s="211"/>
      <c r="AB119" s="211"/>
      <c r="AC119" s="211"/>
      <c r="AD119" s="211"/>
      <c r="AE119" s="211"/>
      <c r="AF119" s="211"/>
      <c r="AG119" s="211" t="s">
        <v>442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x14ac:dyDescent="0.25">
      <c r="A120" s="240" t="s">
        <v>150</v>
      </c>
      <c r="B120" s="241" t="s">
        <v>102</v>
      </c>
      <c r="C120" s="254" t="s">
        <v>103</v>
      </c>
      <c r="D120" s="242"/>
      <c r="E120" s="243"/>
      <c r="F120" s="244"/>
      <c r="G120" s="245">
        <f>SUMIF(AG121:AG125,"&lt;&gt;NOR",G121:G125)</f>
        <v>0</v>
      </c>
      <c r="H120" s="239"/>
      <c r="I120" s="239">
        <f>SUM(I121:I125)</f>
        <v>0</v>
      </c>
      <c r="J120" s="239"/>
      <c r="K120" s="239">
        <f>SUM(K121:K125)</f>
        <v>0</v>
      </c>
      <c r="L120" s="239"/>
      <c r="M120" s="239">
        <f>SUM(M121:M125)</f>
        <v>0</v>
      </c>
      <c r="N120" s="238"/>
      <c r="O120" s="238">
        <f>SUM(O121:O125)</f>
        <v>7.5600000000000005</v>
      </c>
      <c r="P120" s="238"/>
      <c r="Q120" s="238">
        <f>SUM(Q121:Q125)</f>
        <v>0</v>
      </c>
      <c r="R120" s="239"/>
      <c r="S120" s="239"/>
      <c r="T120" s="239"/>
      <c r="U120" s="239"/>
      <c r="V120" s="239">
        <f>SUM(V121:V125)</f>
        <v>0</v>
      </c>
      <c r="W120" s="239"/>
      <c r="X120" s="239"/>
      <c r="Y120" s="239"/>
      <c r="AG120" t="s">
        <v>151</v>
      </c>
    </row>
    <row r="121" spans="1:60" outlineLevel="1" x14ac:dyDescent="0.25">
      <c r="A121" s="247">
        <v>33</v>
      </c>
      <c r="B121" s="248" t="s">
        <v>451</v>
      </c>
      <c r="C121" s="255" t="s">
        <v>452</v>
      </c>
      <c r="D121" s="249" t="s">
        <v>280</v>
      </c>
      <c r="E121" s="250">
        <v>18.3</v>
      </c>
      <c r="F121" s="251"/>
      <c r="G121" s="252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0.21664</v>
      </c>
      <c r="O121" s="230">
        <f>ROUND(E121*N121,2)</f>
        <v>3.96</v>
      </c>
      <c r="P121" s="230">
        <v>0</v>
      </c>
      <c r="Q121" s="230">
        <f>ROUND(E121*P121,2)</f>
        <v>0</v>
      </c>
      <c r="R121" s="231"/>
      <c r="S121" s="231" t="s">
        <v>155</v>
      </c>
      <c r="T121" s="231" t="s">
        <v>155</v>
      </c>
      <c r="U121" s="231">
        <v>0</v>
      </c>
      <c r="V121" s="231">
        <f>ROUND(E121*U121,2)</f>
        <v>0</v>
      </c>
      <c r="W121" s="231"/>
      <c r="X121" s="231" t="s">
        <v>415</v>
      </c>
      <c r="Y121" s="231" t="s">
        <v>157</v>
      </c>
      <c r="Z121" s="211"/>
      <c r="AA121" s="211"/>
      <c r="AB121" s="211"/>
      <c r="AC121" s="211"/>
      <c r="AD121" s="211"/>
      <c r="AE121" s="211"/>
      <c r="AF121" s="211"/>
      <c r="AG121" s="211" t="s">
        <v>416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2" x14ac:dyDescent="0.25">
      <c r="A122" s="228"/>
      <c r="B122" s="229"/>
      <c r="C122" s="256" t="s">
        <v>453</v>
      </c>
      <c r="D122" s="233"/>
      <c r="E122" s="234">
        <v>4</v>
      </c>
      <c r="F122" s="231"/>
      <c r="G122" s="231"/>
      <c r="H122" s="231"/>
      <c r="I122" s="231"/>
      <c r="J122" s="231"/>
      <c r="K122" s="231"/>
      <c r="L122" s="231"/>
      <c r="M122" s="231"/>
      <c r="N122" s="230"/>
      <c r="O122" s="230"/>
      <c r="P122" s="230"/>
      <c r="Q122" s="230"/>
      <c r="R122" s="231"/>
      <c r="S122" s="231"/>
      <c r="T122" s="231"/>
      <c r="U122" s="231"/>
      <c r="V122" s="231"/>
      <c r="W122" s="231"/>
      <c r="X122" s="231"/>
      <c r="Y122" s="231"/>
      <c r="Z122" s="211"/>
      <c r="AA122" s="211"/>
      <c r="AB122" s="211"/>
      <c r="AC122" s="211"/>
      <c r="AD122" s="211"/>
      <c r="AE122" s="211"/>
      <c r="AF122" s="211"/>
      <c r="AG122" s="211" t="s">
        <v>160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3" x14ac:dyDescent="0.25">
      <c r="A123" s="228"/>
      <c r="B123" s="229"/>
      <c r="C123" s="256" t="s">
        <v>454</v>
      </c>
      <c r="D123" s="233"/>
      <c r="E123" s="234">
        <v>14.3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1"/>
      <c r="AA123" s="211"/>
      <c r="AB123" s="211"/>
      <c r="AC123" s="211"/>
      <c r="AD123" s="211"/>
      <c r="AE123" s="211"/>
      <c r="AF123" s="211"/>
      <c r="AG123" s="211" t="s">
        <v>160</v>
      </c>
      <c r="AH123" s="211">
        <v>0</v>
      </c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5">
      <c r="A124" s="247">
        <v>34</v>
      </c>
      <c r="B124" s="248" t="s">
        <v>455</v>
      </c>
      <c r="C124" s="255" t="s">
        <v>456</v>
      </c>
      <c r="D124" s="249" t="s">
        <v>280</v>
      </c>
      <c r="E124" s="250">
        <v>10</v>
      </c>
      <c r="F124" s="251"/>
      <c r="G124" s="252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0.35976000000000002</v>
      </c>
      <c r="O124" s="230">
        <f>ROUND(E124*N124,2)</f>
        <v>3.6</v>
      </c>
      <c r="P124" s="230">
        <v>0</v>
      </c>
      <c r="Q124" s="230">
        <f>ROUND(E124*P124,2)</f>
        <v>0</v>
      </c>
      <c r="R124" s="231"/>
      <c r="S124" s="231" t="s">
        <v>155</v>
      </c>
      <c r="T124" s="231" t="s">
        <v>155</v>
      </c>
      <c r="U124" s="231">
        <v>0</v>
      </c>
      <c r="V124" s="231">
        <f>ROUND(E124*U124,2)</f>
        <v>0</v>
      </c>
      <c r="W124" s="231"/>
      <c r="X124" s="231" t="s">
        <v>415</v>
      </c>
      <c r="Y124" s="231" t="s">
        <v>157</v>
      </c>
      <c r="Z124" s="211"/>
      <c r="AA124" s="211"/>
      <c r="AB124" s="211"/>
      <c r="AC124" s="211"/>
      <c r="AD124" s="211"/>
      <c r="AE124" s="211"/>
      <c r="AF124" s="211"/>
      <c r="AG124" s="211" t="s">
        <v>416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5">
      <c r="A125" s="228"/>
      <c r="B125" s="229"/>
      <c r="C125" s="256" t="s">
        <v>457</v>
      </c>
      <c r="D125" s="233"/>
      <c r="E125" s="234">
        <v>10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1"/>
      <c r="AA125" s="211"/>
      <c r="AB125" s="211"/>
      <c r="AC125" s="211"/>
      <c r="AD125" s="211"/>
      <c r="AE125" s="211"/>
      <c r="AF125" s="211"/>
      <c r="AG125" s="211" t="s">
        <v>160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x14ac:dyDescent="0.25">
      <c r="A126" s="240" t="s">
        <v>150</v>
      </c>
      <c r="B126" s="241" t="s">
        <v>108</v>
      </c>
      <c r="C126" s="254" t="s">
        <v>109</v>
      </c>
      <c r="D126" s="242"/>
      <c r="E126" s="243"/>
      <c r="F126" s="244"/>
      <c r="G126" s="245">
        <f>SUMIF(AG127:AG133,"&lt;&gt;NOR",G127:G133)</f>
        <v>0</v>
      </c>
      <c r="H126" s="239"/>
      <c r="I126" s="239">
        <f>SUM(I127:I133)</f>
        <v>0</v>
      </c>
      <c r="J126" s="239"/>
      <c r="K126" s="239">
        <f>SUM(K127:K133)</f>
        <v>0</v>
      </c>
      <c r="L126" s="239"/>
      <c r="M126" s="239">
        <f>SUM(M127:M133)</f>
        <v>0</v>
      </c>
      <c r="N126" s="238"/>
      <c r="O126" s="238">
        <f>SUM(O127:O133)</f>
        <v>0.15</v>
      </c>
      <c r="P126" s="238"/>
      <c r="Q126" s="238">
        <f>SUM(Q127:Q133)</f>
        <v>0</v>
      </c>
      <c r="R126" s="239"/>
      <c r="S126" s="239"/>
      <c r="T126" s="239"/>
      <c r="U126" s="239"/>
      <c r="V126" s="239">
        <f>SUM(V127:V133)</f>
        <v>0</v>
      </c>
      <c r="W126" s="239"/>
      <c r="X126" s="239"/>
      <c r="Y126" s="239"/>
      <c r="AG126" t="s">
        <v>151</v>
      </c>
    </row>
    <row r="127" spans="1:60" outlineLevel="1" x14ac:dyDescent="0.25">
      <c r="A127" s="247">
        <v>35</v>
      </c>
      <c r="B127" s="248" t="s">
        <v>458</v>
      </c>
      <c r="C127" s="255" t="s">
        <v>459</v>
      </c>
      <c r="D127" s="249" t="s">
        <v>172</v>
      </c>
      <c r="E127" s="250">
        <v>2.875</v>
      </c>
      <c r="F127" s="251"/>
      <c r="G127" s="252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5.1659999999999998E-2</v>
      </c>
      <c r="O127" s="230">
        <f>ROUND(E127*N127,2)</f>
        <v>0.15</v>
      </c>
      <c r="P127" s="230">
        <v>0</v>
      </c>
      <c r="Q127" s="230">
        <f>ROUND(E127*P127,2)</f>
        <v>0</v>
      </c>
      <c r="R127" s="231"/>
      <c r="S127" s="231" t="s">
        <v>155</v>
      </c>
      <c r="T127" s="231" t="s">
        <v>155</v>
      </c>
      <c r="U127" s="231">
        <v>0</v>
      </c>
      <c r="V127" s="231">
        <f>ROUND(E127*U127,2)</f>
        <v>0</v>
      </c>
      <c r="W127" s="231"/>
      <c r="X127" s="231" t="s">
        <v>415</v>
      </c>
      <c r="Y127" s="231" t="s">
        <v>157</v>
      </c>
      <c r="Z127" s="211"/>
      <c r="AA127" s="211"/>
      <c r="AB127" s="211"/>
      <c r="AC127" s="211"/>
      <c r="AD127" s="211"/>
      <c r="AE127" s="211"/>
      <c r="AF127" s="211"/>
      <c r="AG127" s="211" t="s">
        <v>416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5">
      <c r="A128" s="228"/>
      <c r="B128" s="229"/>
      <c r="C128" s="257" t="s">
        <v>460</v>
      </c>
      <c r="D128" s="253"/>
      <c r="E128" s="253"/>
      <c r="F128" s="253"/>
      <c r="G128" s="253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1"/>
      <c r="AA128" s="211"/>
      <c r="AB128" s="211"/>
      <c r="AC128" s="211"/>
      <c r="AD128" s="211"/>
      <c r="AE128" s="211"/>
      <c r="AF128" s="211"/>
      <c r="AG128" s="211" t="s">
        <v>165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3" x14ac:dyDescent="0.25">
      <c r="A129" s="228"/>
      <c r="B129" s="229"/>
      <c r="C129" s="279" t="s">
        <v>461</v>
      </c>
      <c r="D129" s="275"/>
      <c r="E129" s="275"/>
      <c r="F129" s="275"/>
      <c r="G129" s="275"/>
      <c r="H129" s="231"/>
      <c r="I129" s="231"/>
      <c r="J129" s="231"/>
      <c r="K129" s="231"/>
      <c r="L129" s="231"/>
      <c r="M129" s="231"/>
      <c r="N129" s="230"/>
      <c r="O129" s="230"/>
      <c r="P129" s="230"/>
      <c r="Q129" s="230"/>
      <c r="R129" s="231"/>
      <c r="S129" s="231"/>
      <c r="T129" s="231"/>
      <c r="U129" s="231"/>
      <c r="V129" s="231"/>
      <c r="W129" s="231"/>
      <c r="X129" s="231"/>
      <c r="Y129" s="231"/>
      <c r="Z129" s="211"/>
      <c r="AA129" s="211"/>
      <c r="AB129" s="211"/>
      <c r="AC129" s="211"/>
      <c r="AD129" s="211"/>
      <c r="AE129" s="211"/>
      <c r="AF129" s="211"/>
      <c r="AG129" s="211" t="s">
        <v>165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3" x14ac:dyDescent="0.25">
      <c r="A130" s="228"/>
      <c r="B130" s="229"/>
      <c r="C130" s="279" t="s">
        <v>462</v>
      </c>
      <c r="D130" s="275"/>
      <c r="E130" s="275"/>
      <c r="F130" s="275"/>
      <c r="G130" s="275"/>
      <c r="H130" s="231"/>
      <c r="I130" s="231"/>
      <c r="J130" s="231"/>
      <c r="K130" s="231"/>
      <c r="L130" s="231"/>
      <c r="M130" s="231"/>
      <c r="N130" s="230"/>
      <c r="O130" s="230"/>
      <c r="P130" s="230"/>
      <c r="Q130" s="230"/>
      <c r="R130" s="231"/>
      <c r="S130" s="231"/>
      <c r="T130" s="231"/>
      <c r="U130" s="231"/>
      <c r="V130" s="231"/>
      <c r="W130" s="231"/>
      <c r="X130" s="231"/>
      <c r="Y130" s="231"/>
      <c r="Z130" s="211"/>
      <c r="AA130" s="211"/>
      <c r="AB130" s="211"/>
      <c r="AC130" s="211"/>
      <c r="AD130" s="211"/>
      <c r="AE130" s="211"/>
      <c r="AF130" s="211"/>
      <c r="AG130" s="211" t="s">
        <v>165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3" x14ac:dyDescent="0.25">
      <c r="A131" s="228"/>
      <c r="B131" s="229"/>
      <c r="C131" s="279" t="s">
        <v>463</v>
      </c>
      <c r="D131" s="275"/>
      <c r="E131" s="275"/>
      <c r="F131" s="275"/>
      <c r="G131" s="275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1"/>
      <c r="AA131" s="211"/>
      <c r="AB131" s="211"/>
      <c r="AC131" s="211"/>
      <c r="AD131" s="211"/>
      <c r="AE131" s="211"/>
      <c r="AF131" s="211"/>
      <c r="AG131" s="211" t="s">
        <v>165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3" x14ac:dyDescent="0.25">
      <c r="A132" s="228"/>
      <c r="B132" s="229"/>
      <c r="C132" s="279" t="s">
        <v>462</v>
      </c>
      <c r="D132" s="275"/>
      <c r="E132" s="275"/>
      <c r="F132" s="275"/>
      <c r="G132" s="275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1"/>
      <c r="AA132" s="211"/>
      <c r="AB132" s="211"/>
      <c r="AC132" s="211"/>
      <c r="AD132" s="211"/>
      <c r="AE132" s="211"/>
      <c r="AF132" s="211"/>
      <c r="AG132" s="211" t="s">
        <v>165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2" x14ac:dyDescent="0.25">
      <c r="A133" s="228"/>
      <c r="B133" s="229"/>
      <c r="C133" s="256" t="s">
        <v>464</v>
      </c>
      <c r="D133" s="233"/>
      <c r="E133" s="234">
        <v>2.875</v>
      </c>
      <c r="F133" s="231"/>
      <c r="G133" s="231"/>
      <c r="H133" s="231"/>
      <c r="I133" s="231"/>
      <c r="J133" s="231"/>
      <c r="K133" s="231"/>
      <c r="L133" s="231"/>
      <c r="M133" s="231"/>
      <c r="N133" s="230"/>
      <c r="O133" s="230"/>
      <c r="P133" s="230"/>
      <c r="Q133" s="230"/>
      <c r="R133" s="231"/>
      <c r="S133" s="231"/>
      <c r="T133" s="231"/>
      <c r="U133" s="231"/>
      <c r="V133" s="231"/>
      <c r="W133" s="231"/>
      <c r="X133" s="231"/>
      <c r="Y133" s="231"/>
      <c r="Z133" s="211"/>
      <c r="AA133" s="211"/>
      <c r="AB133" s="211"/>
      <c r="AC133" s="211"/>
      <c r="AD133" s="211"/>
      <c r="AE133" s="211"/>
      <c r="AF133" s="211"/>
      <c r="AG133" s="211" t="s">
        <v>160</v>
      </c>
      <c r="AH133" s="211">
        <v>0</v>
      </c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x14ac:dyDescent="0.25">
      <c r="A134" s="240" t="s">
        <v>150</v>
      </c>
      <c r="B134" s="241" t="s">
        <v>110</v>
      </c>
      <c r="C134" s="254" t="s">
        <v>111</v>
      </c>
      <c r="D134" s="242"/>
      <c r="E134" s="243"/>
      <c r="F134" s="244"/>
      <c r="G134" s="245">
        <f>SUMIF(AG135:AG137,"&lt;&gt;NOR",G135:G137)</f>
        <v>0</v>
      </c>
      <c r="H134" s="239"/>
      <c r="I134" s="239">
        <f>SUM(I135:I137)</f>
        <v>0</v>
      </c>
      <c r="J134" s="239"/>
      <c r="K134" s="239">
        <f>SUM(K135:K137)</f>
        <v>0</v>
      </c>
      <c r="L134" s="239"/>
      <c r="M134" s="239">
        <f>SUM(M135:M137)</f>
        <v>0</v>
      </c>
      <c r="N134" s="238"/>
      <c r="O134" s="238">
        <f>SUM(O135:O137)</f>
        <v>0.02</v>
      </c>
      <c r="P134" s="238"/>
      <c r="Q134" s="238">
        <f>SUM(Q135:Q137)</f>
        <v>0</v>
      </c>
      <c r="R134" s="239"/>
      <c r="S134" s="239"/>
      <c r="T134" s="239"/>
      <c r="U134" s="239"/>
      <c r="V134" s="239">
        <f>SUM(V135:V137)</f>
        <v>4.38</v>
      </c>
      <c r="W134" s="239"/>
      <c r="X134" s="239"/>
      <c r="Y134" s="239"/>
      <c r="AG134" t="s">
        <v>151</v>
      </c>
    </row>
    <row r="135" spans="1:60" outlineLevel="1" x14ac:dyDescent="0.25">
      <c r="A135" s="247">
        <v>36</v>
      </c>
      <c r="B135" s="248" t="s">
        <v>465</v>
      </c>
      <c r="C135" s="255" t="s">
        <v>466</v>
      </c>
      <c r="D135" s="249" t="s">
        <v>280</v>
      </c>
      <c r="E135" s="250">
        <v>6.5</v>
      </c>
      <c r="F135" s="251"/>
      <c r="G135" s="252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2.98E-3</v>
      </c>
      <c r="O135" s="230">
        <f>ROUND(E135*N135,2)</f>
        <v>0.02</v>
      </c>
      <c r="P135" s="230">
        <v>0</v>
      </c>
      <c r="Q135" s="230">
        <f>ROUND(E135*P135,2)</f>
        <v>0</v>
      </c>
      <c r="R135" s="231"/>
      <c r="S135" s="231" t="s">
        <v>155</v>
      </c>
      <c r="T135" s="231" t="s">
        <v>155</v>
      </c>
      <c r="U135" s="231">
        <v>0.66</v>
      </c>
      <c r="V135" s="231">
        <f>ROUND(E135*U135,2)</f>
        <v>4.29</v>
      </c>
      <c r="W135" s="231"/>
      <c r="X135" s="231" t="s">
        <v>156</v>
      </c>
      <c r="Y135" s="231" t="s">
        <v>157</v>
      </c>
      <c r="Z135" s="211"/>
      <c r="AA135" s="211"/>
      <c r="AB135" s="211"/>
      <c r="AC135" s="211"/>
      <c r="AD135" s="211"/>
      <c r="AE135" s="211"/>
      <c r="AF135" s="211"/>
      <c r="AG135" s="211" t="s">
        <v>158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2" x14ac:dyDescent="0.25">
      <c r="A136" s="228"/>
      <c r="B136" s="229"/>
      <c r="C136" s="256" t="s">
        <v>467</v>
      </c>
      <c r="D136" s="233"/>
      <c r="E136" s="234">
        <v>6.5</v>
      </c>
      <c r="F136" s="231"/>
      <c r="G136" s="231"/>
      <c r="H136" s="231"/>
      <c r="I136" s="231"/>
      <c r="J136" s="231"/>
      <c r="K136" s="231"/>
      <c r="L136" s="231"/>
      <c r="M136" s="231"/>
      <c r="N136" s="230"/>
      <c r="O136" s="230"/>
      <c r="P136" s="230"/>
      <c r="Q136" s="230"/>
      <c r="R136" s="231"/>
      <c r="S136" s="231"/>
      <c r="T136" s="231"/>
      <c r="U136" s="231"/>
      <c r="V136" s="231"/>
      <c r="W136" s="231"/>
      <c r="X136" s="231"/>
      <c r="Y136" s="231"/>
      <c r="Z136" s="211"/>
      <c r="AA136" s="211"/>
      <c r="AB136" s="211"/>
      <c r="AC136" s="211"/>
      <c r="AD136" s="211"/>
      <c r="AE136" s="211"/>
      <c r="AF136" s="211"/>
      <c r="AG136" s="211" t="s">
        <v>160</v>
      </c>
      <c r="AH136" s="211">
        <v>0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5">
      <c r="A137" s="265">
        <v>37</v>
      </c>
      <c r="B137" s="266" t="s">
        <v>468</v>
      </c>
      <c r="C137" s="271" t="s">
        <v>469</v>
      </c>
      <c r="D137" s="267" t="s">
        <v>179</v>
      </c>
      <c r="E137" s="268">
        <v>1.9369999999999998E-2</v>
      </c>
      <c r="F137" s="269"/>
      <c r="G137" s="270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0</v>
      </c>
      <c r="O137" s="230">
        <f>ROUND(E137*N137,2)</f>
        <v>0</v>
      </c>
      <c r="P137" s="230">
        <v>0</v>
      </c>
      <c r="Q137" s="230">
        <f>ROUND(E137*P137,2)</f>
        <v>0</v>
      </c>
      <c r="R137" s="231"/>
      <c r="S137" s="231" t="s">
        <v>155</v>
      </c>
      <c r="T137" s="231" t="s">
        <v>155</v>
      </c>
      <c r="U137" s="231">
        <v>4.7370000000000001</v>
      </c>
      <c r="V137" s="231">
        <f>ROUND(E137*U137,2)</f>
        <v>0.09</v>
      </c>
      <c r="W137" s="231"/>
      <c r="X137" s="231" t="s">
        <v>441</v>
      </c>
      <c r="Y137" s="231" t="s">
        <v>157</v>
      </c>
      <c r="Z137" s="211"/>
      <c r="AA137" s="211"/>
      <c r="AB137" s="211"/>
      <c r="AC137" s="211"/>
      <c r="AD137" s="211"/>
      <c r="AE137" s="211"/>
      <c r="AF137" s="211"/>
      <c r="AG137" s="211" t="s">
        <v>442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x14ac:dyDescent="0.25">
      <c r="A138" s="240" t="s">
        <v>150</v>
      </c>
      <c r="B138" s="241" t="s">
        <v>116</v>
      </c>
      <c r="C138" s="254" t="s">
        <v>117</v>
      </c>
      <c r="D138" s="242"/>
      <c r="E138" s="243"/>
      <c r="F138" s="244"/>
      <c r="G138" s="245">
        <f>SUMIF(AG139:AG140,"&lt;&gt;NOR",G139:G140)</f>
        <v>0</v>
      </c>
      <c r="H138" s="239"/>
      <c r="I138" s="239">
        <f>SUM(I139:I140)</f>
        <v>0</v>
      </c>
      <c r="J138" s="239"/>
      <c r="K138" s="239">
        <f>SUM(K139:K140)</f>
        <v>0</v>
      </c>
      <c r="L138" s="239"/>
      <c r="M138" s="239">
        <f>SUM(M139:M140)</f>
        <v>0</v>
      </c>
      <c r="N138" s="238"/>
      <c r="O138" s="238">
        <f>SUM(O139:O140)</f>
        <v>0</v>
      </c>
      <c r="P138" s="238"/>
      <c r="Q138" s="238">
        <f>SUM(Q139:Q140)</f>
        <v>0</v>
      </c>
      <c r="R138" s="239"/>
      <c r="S138" s="239"/>
      <c r="T138" s="239"/>
      <c r="U138" s="239"/>
      <c r="V138" s="239">
        <f>SUM(V139:V140)</f>
        <v>0</v>
      </c>
      <c r="W138" s="239"/>
      <c r="X138" s="239"/>
      <c r="Y138" s="239"/>
      <c r="AG138" t="s">
        <v>151</v>
      </c>
    </row>
    <row r="139" spans="1:60" outlineLevel="1" x14ac:dyDescent="0.25">
      <c r="A139" s="247">
        <v>38</v>
      </c>
      <c r="B139" s="248" t="s">
        <v>470</v>
      </c>
      <c r="C139" s="255" t="s">
        <v>471</v>
      </c>
      <c r="D139" s="249" t="s">
        <v>172</v>
      </c>
      <c r="E139" s="250">
        <v>5</v>
      </c>
      <c r="F139" s="251"/>
      <c r="G139" s="252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21</v>
      </c>
      <c r="M139" s="231">
        <f>G139*(1+L139/100)</f>
        <v>0</v>
      </c>
      <c r="N139" s="230">
        <v>4.2000000000000002E-4</v>
      </c>
      <c r="O139" s="230">
        <f>ROUND(E139*N139,2)</f>
        <v>0</v>
      </c>
      <c r="P139" s="230">
        <v>0</v>
      </c>
      <c r="Q139" s="230">
        <f>ROUND(E139*P139,2)</f>
        <v>0</v>
      </c>
      <c r="R139" s="231"/>
      <c r="S139" s="231" t="s">
        <v>155</v>
      </c>
      <c r="T139" s="231" t="s">
        <v>155</v>
      </c>
      <c r="U139" s="231">
        <v>0</v>
      </c>
      <c r="V139" s="231">
        <f>ROUND(E139*U139,2)</f>
        <v>0</v>
      </c>
      <c r="W139" s="231"/>
      <c r="X139" s="231" t="s">
        <v>415</v>
      </c>
      <c r="Y139" s="231" t="s">
        <v>157</v>
      </c>
      <c r="Z139" s="211"/>
      <c r="AA139" s="211"/>
      <c r="AB139" s="211"/>
      <c r="AC139" s="211"/>
      <c r="AD139" s="211"/>
      <c r="AE139" s="211"/>
      <c r="AF139" s="211"/>
      <c r="AG139" s="211" t="s">
        <v>416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2" x14ac:dyDescent="0.25">
      <c r="A140" s="228"/>
      <c r="B140" s="229"/>
      <c r="C140" s="256" t="s">
        <v>472</v>
      </c>
      <c r="D140" s="233"/>
      <c r="E140" s="234">
        <v>5</v>
      </c>
      <c r="F140" s="231"/>
      <c r="G140" s="231"/>
      <c r="H140" s="231"/>
      <c r="I140" s="231"/>
      <c r="J140" s="231"/>
      <c r="K140" s="231"/>
      <c r="L140" s="231"/>
      <c r="M140" s="231"/>
      <c r="N140" s="230"/>
      <c r="O140" s="230"/>
      <c r="P140" s="230"/>
      <c r="Q140" s="230"/>
      <c r="R140" s="231"/>
      <c r="S140" s="231"/>
      <c r="T140" s="231"/>
      <c r="U140" s="231"/>
      <c r="V140" s="231"/>
      <c r="W140" s="231"/>
      <c r="X140" s="231"/>
      <c r="Y140" s="231"/>
      <c r="Z140" s="211"/>
      <c r="AA140" s="211"/>
      <c r="AB140" s="211"/>
      <c r="AC140" s="211"/>
      <c r="AD140" s="211"/>
      <c r="AE140" s="211"/>
      <c r="AF140" s="211"/>
      <c r="AG140" s="211" t="s">
        <v>160</v>
      </c>
      <c r="AH140" s="211">
        <v>0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x14ac:dyDescent="0.25">
      <c r="A141" s="240" t="s">
        <v>150</v>
      </c>
      <c r="B141" s="241" t="s">
        <v>118</v>
      </c>
      <c r="C141" s="254" t="s">
        <v>119</v>
      </c>
      <c r="D141" s="242"/>
      <c r="E141" s="243"/>
      <c r="F141" s="244"/>
      <c r="G141" s="245">
        <f>SUMIF(AG142:AG145,"&lt;&gt;NOR",G142:G145)</f>
        <v>0</v>
      </c>
      <c r="H141" s="239"/>
      <c r="I141" s="239">
        <f>SUM(I142:I145)</f>
        <v>0</v>
      </c>
      <c r="J141" s="239"/>
      <c r="K141" s="239">
        <f>SUM(K142:K145)</f>
        <v>0</v>
      </c>
      <c r="L141" s="239"/>
      <c r="M141" s="239">
        <f>SUM(M142:M145)</f>
        <v>0</v>
      </c>
      <c r="N141" s="238"/>
      <c r="O141" s="238">
        <f>SUM(O142:O145)</f>
        <v>18.91</v>
      </c>
      <c r="P141" s="238"/>
      <c r="Q141" s="238">
        <f>SUM(Q142:Q145)</f>
        <v>0</v>
      </c>
      <c r="R141" s="239"/>
      <c r="S141" s="239"/>
      <c r="T141" s="239"/>
      <c r="U141" s="239"/>
      <c r="V141" s="239">
        <f>SUM(V142:V145)</f>
        <v>0</v>
      </c>
      <c r="W141" s="239"/>
      <c r="X141" s="239"/>
      <c r="Y141" s="239"/>
      <c r="AG141" t="s">
        <v>151</v>
      </c>
    </row>
    <row r="142" spans="1:60" ht="20.399999999999999" outlineLevel="1" x14ac:dyDescent="0.25">
      <c r="A142" s="247">
        <v>39</v>
      </c>
      <c r="B142" s="248" t="s">
        <v>473</v>
      </c>
      <c r="C142" s="255" t="s">
        <v>474</v>
      </c>
      <c r="D142" s="249" t="s">
        <v>280</v>
      </c>
      <c r="E142" s="250">
        <v>30</v>
      </c>
      <c r="F142" s="251"/>
      <c r="G142" s="252">
        <f>ROUND(E142*F142,2)</f>
        <v>0</v>
      </c>
      <c r="H142" s="232"/>
      <c r="I142" s="231">
        <f>ROUND(E142*H142,2)</f>
        <v>0</v>
      </c>
      <c r="J142" s="232"/>
      <c r="K142" s="231">
        <f>ROUND(E142*J142,2)</f>
        <v>0</v>
      </c>
      <c r="L142" s="231">
        <v>21</v>
      </c>
      <c r="M142" s="231">
        <f>G142*(1+L142/100)</f>
        <v>0</v>
      </c>
      <c r="N142" s="230">
        <v>0.62621000000000004</v>
      </c>
      <c r="O142" s="230">
        <f>ROUND(E142*N142,2)</f>
        <v>18.79</v>
      </c>
      <c r="P142" s="230">
        <v>0</v>
      </c>
      <c r="Q142" s="230">
        <f>ROUND(E142*P142,2)</f>
        <v>0</v>
      </c>
      <c r="R142" s="231"/>
      <c r="S142" s="231" t="s">
        <v>155</v>
      </c>
      <c r="T142" s="231" t="s">
        <v>155</v>
      </c>
      <c r="U142" s="231">
        <v>0</v>
      </c>
      <c r="V142" s="231">
        <f>ROUND(E142*U142,2)</f>
        <v>0</v>
      </c>
      <c r="W142" s="231"/>
      <c r="X142" s="231" t="s">
        <v>415</v>
      </c>
      <c r="Y142" s="231" t="s">
        <v>157</v>
      </c>
      <c r="Z142" s="211"/>
      <c r="AA142" s="211"/>
      <c r="AB142" s="211"/>
      <c r="AC142" s="211"/>
      <c r="AD142" s="211"/>
      <c r="AE142" s="211"/>
      <c r="AF142" s="211"/>
      <c r="AG142" s="211" t="s">
        <v>416</v>
      </c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ht="72" outlineLevel="2" x14ac:dyDescent="0.25">
      <c r="A143" s="228"/>
      <c r="B143" s="229"/>
      <c r="C143" s="257" t="s">
        <v>475</v>
      </c>
      <c r="D143" s="253"/>
      <c r="E143" s="253"/>
      <c r="F143" s="253"/>
      <c r="G143" s="253"/>
      <c r="H143" s="231"/>
      <c r="I143" s="231"/>
      <c r="J143" s="231"/>
      <c r="K143" s="231"/>
      <c r="L143" s="231"/>
      <c r="M143" s="231"/>
      <c r="N143" s="230"/>
      <c r="O143" s="230"/>
      <c r="P143" s="230"/>
      <c r="Q143" s="230"/>
      <c r="R143" s="231"/>
      <c r="S143" s="231"/>
      <c r="T143" s="231"/>
      <c r="U143" s="231"/>
      <c r="V143" s="231"/>
      <c r="W143" s="231"/>
      <c r="X143" s="231"/>
      <c r="Y143" s="231"/>
      <c r="Z143" s="211"/>
      <c r="AA143" s="211"/>
      <c r="AB143" s="211"/>
      <c r="AC143" s="211"/>
      <c r="AD143" s="211"/>
      <c r="AE143" s="211"/>
      <c r="AF143" s="211"/>
      <c r="AG143" s="211" t="s">
        <v>165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74" t="str">
        <f>C143</f>
        <v>Dále: rozebrání dlažby kladené do malty ručně, s odhozem na hromady nebo naložením na dopravní prostředek, očištění dlaždic, odkop zeminy podél obrubníků, uvolnění obrubníku z maltového lože a jejich uložení do vzdálenosti 3 m, rozebrání lože obrubníků s odhozením nebo naložením na dopravní prostředek, podklad pod dlažbu ze štěrkopísku s rozprostřením vlhčením a zhutněním tloušťky 10 cm, kladení dlažby z vybouraných a očištěných dlaždic s provedením lože tloušťky 3 cm z kameniva těženého, s vyplněním spár a se smetením přebytečného materiálu na vzdálenost do 3 m, osazení vybouraného  obrubníku se zřízením lože, s vyplněním a zatřením spár cementovou maltou, na ležato, s boční opěrou z betonu prostého C 12/15.</v>
      </c>
      <c r="BB143" s="211"/>
      <c r="BC143" s="211"/>
      <c r="BD143" s="211"/>
      <c r="BE143" s="211"/>
      <c r="BF143" s="211"/>
      <c r="BG143" s="211"/>
      <c r="BH143" s="211"/>
    </row>
    <row r="144" spans="1:60" outlineLevel="2" x14ac:dyDescent="0.25">
      <c r="A144" s="228"/>
      <c r="B144" s="229"/>
      <c r="C144" s="256" t="s">
        <v>476</v>
      </c>
      <c r="D144" s="233"/>
      <c r="E144" s="234">
        <v>30</v>
      </c>
      <c r="F144" s="231"/>
      <c r="G144" s="231"/>
      <c r="H144" s="231"/>
      <c r="I144" s="231"/>
      <c r="J144" s="231"/>
      <c r="K144" s="231"/>
      <c r="L144" s="231"/>
      <c r="M144" s="231"/>
      <c r="N144" s="230"/>
      <c r="O144" s="230"/>
      <c r="P144" s="230"/>
      <c r="Q144" s="230"/>
      <c r="R144" s="231"/>
      <c r="S144" s="231"/>
      <c r="T144" s="231"/>
      <c r="U144" s="231"/>
      <c r="V144" s="231"/>
      <c r="W144" s="231"/>
      <c r="X144" s="231"/>
      <c r="Y144" s="231"/>
      <c r="Z144" s="211"/>
      <c r="AA144" s="211"/>
      <c r="AB144" s="211"/>
      <c r="AC144" s="211"/>
      <c r="AD144" s="211"/>
      <c r="AE144" s="211"/>
      <c r="AF144" s="211"/>
      <c r="AG144" s="211" t="s">
        <v>160</v>
      </c>
      <c r="AH144" s="211">
        <v>0</v>
      </c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1" x14ac:dyDescent="0.25">
      <c r="A145" s="247">
        <v>40</v>
      </c>
      <c r="B145" s="248" t="s">
        <v>477</v>
      </c>
      <c r="C145" s="255" t="s">
        <v>478</v>
      </c>
      <c r="D145" s="249" t="s">
        <v>479</v>
      </c>
      <c r="E145" s="250">
        <v>1</v>
      </c>
      <c r="F145" s="251"/>
      <c r="G145" s="252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21</v>
      </c>
      <c r="M145" s="231">
        <f>G145*(1+L145/100)</f>
        <v>0</v>
      </c>
      <c r="N145" s="230">
        <v>0.12292</v>
      </c>
      <c r="O145" s="230">
        <f>ROUND(E145*N145,2)</f>
        <v>0.12</v>
      </c>
      <c r="P145" s="230">
        <v>0</v>
      </c>
      <c r="Q145" s="230">
        <f>ROUND(E145*P145,2)</f>
        <v>0</v>
      </c>
      <c r="R145" s="231"/>
      <c r="S145" s="231" t="s">
        <v>155</v>
      </c>
      <c r="T145" s="231" t="s">
        <v>155</v>
      </c>
      <c r="U145" s="231">
        <v>0</v>
      </c>
      <c r="V145" s="231">
        <f>ROUND(E145*U145,2)</f>
        <v>0</v>
      </c>
      <c r="W145" s="231"/>
      <c r="X145" s="231" t="s">
        <v>415</v>
      </c>
      <c r="Y145" s="231" t="s">
        <v>157</v>
      </c>
      <c r="Z145" s="211"/>
      <c r="AA145" s="211"/>
      <c r="AB145" s="211"/>
      <c r="AC145" s="211"/>
      <c r="AD145" s="211"/>
      <c r="AE145" s="211"/>
      <c r="AF145" s="211"/>
      <c r="AG145" s="211" t="s">
        <v>416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x14ac:dyDescent="0.25">
      <c r="A146" s="3"/>
      <c r="B146" s="4"/>
      <c r="C146" s="258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AE146">
        <v>12</v>
      </c>
      <c r="AF146">
        <v>21</v>
      </c>
      <c r="AG146" t="s">
        <v>136</v>
      </c>
    </row>
    <row r="147" spans="1:60" x14ac:dyDescent="0.25">
      <c r="A147" s="214"/>
      <c r="B147" s="215" t="s">
        <v>31</v>
      </c>
      <c r="C147" s="259"/>
      <c r="D147" s="216"/>
      <c r="E147" s="217"/>
      <c r="F147" s="217"/>
      <c r="G147" s="246">
        <f>G8+G48+G57+G60+G91+G94+G98+G101+G112+G114+G120+G126+G134+G138+G141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AE147">
        <f>SUMIF(L7:L145,AE146,G7:G145)</f>
        <v>0</v>
      </c>
      <c r="AF147">
        <f>SUMIF(L7:L145,AF146,G7:G145)</f>
        <v>0</v>
      </c>
      <c r="AG147" t="s">
        <v>207</v>
      </c>
    </row>
    <row r="148" spans="1:60" x14ac:dyDescent="0.25">
      <c r="A148" s="3"/>
      <c r="B148" s="4"/>
      <c r="C148" s="258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60" x14ac:dyDescent="0.25">
      <c r="A149" s="3"/>
      <c r="B149" s="4"/>
      <c r="C149" s="258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60" x14ac:dyDescent="0.25">
      <c r="A150" s="218" t="s">
        <v>208</v>
      </c>
      <c r="B150" s="218"/>
      <c r="C150" s="260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60" x14ac:dyDescent="0.25">
      <c r="A151" s="219"/>
      <c r="B151" s="220"/>
      <c r="C151" s="261"/>
      <c r="D151" s="220"/>
      <c r="E151" s="220"/>
      <c r="F151" s="220"/>
      <c r="G151" s="22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AG151" t="s">
        <v>209</v>
      </c>
    </row>
    <row r="152" spans="1:60" x14ac:dyDescent="0.25">
      <c r="A152" s="222"/>
      <c r="B152" s="223"/>
      <c r="C152" s="262"/>
      <c r="D152" s="223"/>
      <c r="E152" s="223"/>
      <c r="F152" s="223"/>
      <c r="G152" s="22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60" x14ac:dyDescent="0.25">
      <c r="A153" s="222"/>
      <c r="B153" s="223"/>
      <c r="C153" s="262"/>
      <c r="D153" s="223"/>
      <c r="E153" s="223"/>
      <c r="F153" s="223"/>
      <c r="G153" s="22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60" x14ac:dyDescent="0.25">
      <c r="A154" s="222"/>
      <c r="B154" s="223"/>
      <c r="C154" s="262"/>
      <c r="D154" s="223"/>
      <c r="E154" s="223"/>
      <c r="F154" s="223"/>
      <c r="G154" s="22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60" x14ac:dyDescent="0.25">
      <c r="A155" s="225"/>
      <c r="B155" s="226"/>
      <c r="C155" s="263"/>
      <c r="D155" s="226"/>
      <c r="E155" s="226"/>
      <c r="F155" s="226"/>
      <c r="G155" s="227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</row>
    <row r="156" spans="1:60" x14ac:dyDescent="0.25">
      <c r="A156" s="3"/>
      <c r="B156" s="4"/>
      <c r="C156" s="258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5">
      <c r="C157" s="264"/>
      <c r="D157" s="10"/>
      <c r="AG157" t="s">
        <v>210</v>
      </c>
    </row>
    <row r="158" spans="1:60" x14ac:dyDescent="0.25">
      <c r="D158" s="10"/>
    </row>
    <row r="159" spans="1:60" x14ac:dyDescent="0.25">
      <c r="D159" s="10"/>
    </row>
    <row r="160" spans="1:60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36">
    <mergeCell ref="C132:G132"/>
    <mergeCell ref="C143:G143"/>
    <mergeCell ref="C107:G107"/>
    <mergeCell ref="C110:G110"/>
    <mergeCell ref="C128:G128"/>
    <mergeCell ref="C129:G129"/>
    <mergeCell ref="C130:G130"/>
    <mergeCell ref="C131:G131"/>
    <mergeCell ref="C78:G78"/>
    <mergeCell ref="C79:G79"/>
    <mergeCell ref="C80:G80"/>
    <mergeCell ref="C81:G81"/>
    <mergeCell ref="C82:G82"/>
    <mergeCell ref="C96:G96"/>
    <mergeCell ref="C72:G72"/>
    <mergeCell ref="C73:G73"/>
    <mergeCell ref="C74:G74"/>
    <mergeCell ref="C75:G75"/>
    <mergeCell ref="C76:G76"/>
    <mergeCell ref="C77:G77"/>
    <mergeCell ref="C66:G66"/>
    <mergeCell ref="C67:G67"/>
    <mergeCell ref="C68:G68"/>
    <mergeCell ref="C69:G69"/>
    <mergeCell ref="C70:G70"/>
    <mergeCell ref="C71:G71"/>
    <mergeCell ref="A1:G1"/>
    <mergeCell ref="C2:G2"/>
    <mergeCell ref="C3:G3"/>
    <mergeCell ref="C4:G4"/>
    <mergeCell ref="A150:C150"/>
    <mergeCell ref="A151:G155"/>
    <mergeCell ref="C30:G30"/>
    <mergeCell ref="C44:G44"/>
    <mergeCell ref="C62:G62"/>
    <mergeCell ref="C64:G6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0AF20-2F89-4970-8F2A-43D6568687C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6" t="s">
        <v>7</v>
      </c>
      <c r="B1" s="196"/>
      <c r="C1" s="196"/>
      <c r="D1" s="196"/>
      <c r="E1" s="196"/>
      <c r="F1" s="196"/>
      <c r="G1" s="196"/>
      <c r="AG1" t="s">
        <v>124</v>
      </c>
    </row>
    <row r="2" spans="1:60" ht="25.05" customHeight="1" x14ac:dyDescent="0.25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125</v>
      </c>
    </row>
    <row r="3" spans="1:60" ht="25.05" customHeight="1" x14ac:dyDescent="0.25">
      <c r="A3" s="197" t="s">
        <v>9</v>
      </c>
      <c r="B3" s="49" t="s">
        <v>67</v>
      </c>
      <c r="C3" s="200" t="s">
        <v>68</v>
      </c>
      <c r="D3" s="198"/>
      <c r="E3" s="198"/>
      <c r="F3" s="198"/>
      <c r="G3" s="199"/>
      <c r="AC3" s="175" t="s">
        <v>125</v>
      </c>
      <c r="AG3" t="s">
        <v>126</v>
      </c>
    </row>
    <row r="4" spans="1:60" ht="25.05" customHeight="1" x14ac:dyDescent="0.25">
      <c r="A4" s="201" t="s">
        <v>10</v>
      </c>
      <c r="B4" s="202" t="s">
        <v>69</v>
      </c>
      <c r="C4" s="203" t="s">
        <v>68</v>
      </c>
      <c r="D4" s="204"/>
      <c r="E4" s="204"/>
      <c r="F4" s="204"/>
      <c r="G4" s="205"/>
      <c r="AG4" t="s">
        <v>127</v>
      </c>
    </row>
    <row r="5" spans="1:60" x14ac:dyDescent="0.25">
      <c r="D5" s="10"/>
    </row>
    <row r="6" spans="1:60" ht="39.6" x14ac:dyDescent="0.25">
      <c r="A6" s="207" t="s">
        <v>128</v>
      </c>
      <c r="B6" s="209" t="s">
        <v>129</v>
      </c>
      <c r="C6" s="209" t="s">
        <v>130</v>
      </c>
      <c r="D6" s="208" t="s">
        <v>131</v>
      </c>
      <c r="E6" s="207" t="s">
        <v>132</v>
      </c>
      <c r="F6" s="206" t="s">
        <v>133</v>
      </c>
      <c r="G6" s="207" t="s">
        <v>31</v>
      </c>
      <c r="H6" s="210" t="s">
        <v>32</v>
      </c>
      <c r="I6" s="210" t="s">
        <v>134</v>
      </c>
      <c r="J6" s="210" t="s">
        <v>33</v>
      </c>
      <c r="K6" s="210" t="s">
        <v>135</v>
      </c>
      <c r="L6" s="210" t="s">
        <v>136</v>
      </c>
      <c r="M6" s="210" t="s">
        <v>137</v>
      </c>
      <c r="N6" s="210" t="s">
        <v>138</v>
      </c>
      <c r="O6" s="210" t="s">
        <v>139</v>
      </c>
      <c r="P6" s="210" t="s">
        <v>140</v>
      </c>
      <c r="Q6" s="210" t="s">
        <v>141</v>
      </c>
      <c r="R6" s="210" t="s">
        <v>142</v>
      </c>
      <c r="S6" s="210" t="s">
        <v>143</v>
      </c>
      <c r="T6" s="210" t="s">
        <v>144</v>
      </c>
      <c r="U6" s="210" t="s">
        <v>145</v>
      </c>
      <c r="V6" s="210" t="s">
        <v>146</v>
      </c>
      <c r="W6" s="210" t="s">
        <v>147</v>
      </c>
      <c r="X6" s="210" t="s">
        <v>148</v>
      </c>
      <c r="Y6" s="210" t="s">
        <v>149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5">
      <c r="A8" s="240" t="s">
        <v>150</v>
      </c>
      <c r="B8" s="241" t="s">
        <v>76</v>
      </c>
      <c r="C8" s="254" t="s">
        <v>77</v>
      </c>
      <c r="D8" s="242"/>
      <c r="E8" s="243"/>
      <c r="F8" s="244"/>
      <c r="G8" s="245">
        <f>SUMIF(AG9:AG24,"&lt;&gt;NOR",G9:G24)</f>
        <v>0</v>
      </c>
      <c r="H8" s="239"/>
      <c r="I8" s="239">
        <f>SUM(I9:I24)</f>
        <v>0</v>
      </c>
      <c r="J8" s="239"/>
      <c r="K8" s="239">
        <f>SUM(K9:K24)</f>
        <v>0</v>
      </c>
      <c r="L8" s="239"/>
      <c r="M8" s="239">
        <f>SUM(M9:M24)</f>
        <v>0</v>
      </c>
      <c r="N8" s="238"/>
      <c r="O8" s="238">
        <f>SUM(O9:O24)</f>
        <v>0.17</v>
      </c>
      <c r="P8" s="238"/>
      <c r="Q8" s="238">
        <f>SUM(Q9:Q24)</f>
        <v>106.43</v>
      </c>
      <c r="R8" s="239"/>
      <c r="S8" s="239"/>
      <c r="T8" s="239"/>
      <c r="U8" s="239"/>
      <c r="V8" s="239">
        <f>SUM(V9:V24)</f>
        <v>65.08</v>
      </c>
      <c r="W8" s="239"/>
      <c r="X8" s="239"/>
      <c r="Y8" s="239"/>
      <c r="AG8" t="s">
        <v>151</v>
      </c>
    </row>
    <row r="9" spans="1:60" outlineLevel="1" x14ac:dyDescent="0.25">
      <c r="A9" s="247">
        <v>1</v>
      </c>
      <c r="B9" s="248" t="s">
        <v>480</v>
      </c>
      <c r="C9" s="255" t="s">
        <v>481</v>
      </c>
      <c r="D9" s="249" t="s">
        <v>172</v>
      </c>
      <c r="E9" s="250">
        <v>400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0.2359</v>
      </c>
      <c r="Q9" s="230">
        <f>ROUND(E9*P9,2)</f>
        <v>94.36</v>
      </c>
      <c r="R9" s="231"/>
      <c r="S9" s="231" t="s">
        <v>155</v>
      </c>
      <c r="T9" s="231" t="s">
        <v>155</v>
      </c>
      <c r="U9" s="231">
        <v>0.01</v>
      </c>
      <c r="V9" s="231">
        <f>ROUND(E9*U9,2)</f>
        <v>4</v>
      </c>
      <c r="W9" s="231"/>
      <c r="X9" s="231" t="s">
        <v>156</v>
      </c>
      <c r="Y9" s="231" t="s">
        <v>157</v>
      </c>
      <c r="Z9" s="211"/>
      <c r="AA9" s="211"/>
      <c r="AB9" s="211"/>
      <c r="AC9" s="211"/>
      <c r="AD9" s="211"/>
      <c r="AE9" s="211"/>
      <c r="AF9" s="211"/>
      <c r="AG9" s="211" t="s">
        <v>158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56" t="s">
        <v>482</v>
      </c>
      <c r="D10" s="233"/>
      <c r="E10" s="234">
        <v>400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>
        <v>5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1" x14ac:dyDescent="0.25">
      <c r="A11" s="247">
        <v>2</v>
      </c>
      <c r="B11" s="248" t="s">
        <v>483</v>
      </c>
      <c r="C11" s="255" t="s">
        <v>484</v>
      </c>
      <c r="D11" s="249" t="s">
        <v>172</v>
      </c>
      <c r="E11" s="250">
        <v>34</v>
      </c>
      <c r="F11" s="251"/>
      <c r="G11" s="252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0.35499999999999998</v>
      </c>
      <c r="Q11" s="230">
        <f>ROUND(E11*P11,2)</f>
        <v>12.07</v>
      </c>
      <c r="R11" s="231"/>
      <c r="S11" s="231" t="s">
        <v>155</v>
      </c>
      <c r="T11" s="231" t="s">
        <v>155</v>
      </c>
      <c r="U11" s="231">
        <v>6.2E-2</v>
      </c>
      <c r="V11" s="231">
        <f>ROUND(E11*U11,2)</f>
        <v>2.11</v>
      </c>
      <c r="W11" s="231"/>
      <c r="X11" s="231" t="s">
        <v>156</v>
      </c>
      <c r="Y11" s="231" t="s">
        <v>157</v>
      </c>
      <c r="Z11" s="211"/>
      <c r="AA11" s="211"/>
      <c r="AB11" s="211"/>
      <c r="AC11" s="211"/>
      <c r="AD11" s="211"/>
      <c r="AE11" s="211"/>
      <c r="AF11" s="211"/>
      <c r="AG11" s="211" t="s">
        <v>158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2" x14ac:dyDescent="0.25">
      <c r="A12" s="228"/>
      <c r="B12" s="229"/>
      <c r="C12" s="256" t="s">
        <v>485</v>
      </c>
      <c r="D12" s="233"/>
      <c r="E12" s="234">
        <v>34</v>
      </c>
      <c r="F12" s="231"/>
      <c r="G12" s="231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1"/>
      <c r="AA12" s="211"/>
      <c r="AB12" s="211"/>
      <c r="AC12" s="211"/>
      <c r="AD12" s="211"/>
      <c r="AE12" s="211"/>
      <c r="AF12" s="211"/>
      <c r="AG12" s="211" t="s">
        <v>160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1" x14ac:dyDescent="0.25">
      <c r="A13" s="247">
        <v>3</v>
      </c>
      <c r="B13" s="248" t="s">
        <v>486</v>
      </c>
      <c r="C13" s="255" t="s">
        <v>487</v>
      </c>
      <c r="D13" s="249" t="s">
        <v>172</v>
      </c>
      <c r="E13" s="250">
        <v>500</v>
      </c>
      <c r="F13" s="251"/>
      <c r="G13" s="252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155</v>
      </c>
      <c r="T13" s="231" t="s">
        <v>155</v>
      </c>
      <c r="U13" s="231">
        <v>0.06</v>
      </c>
      <c r="V13" s="231">
        <f>ROUND(E13*U13,2)</f>
        <v>30</v>
      </c>
      <c r="W13" s="231"/>
      <c r="X13" s="231" t="s">
        <v>156</v>
      </c>
      <c r="Y13" s="231" t="s">
        <v>157</v>
      </c>
      <c r="Z13" s="211"/>
      <c r="AA13" s="211"/>
      <c r="AB13" s="211"/>
      <c r="AC13" s="211"/>
      <c r="AD13" s="211"/>
      <c r="AE13" s="211"/>
      <c r="AF13" s="211"/>
      <c r="AG13" s="211" t="s">
        <v>158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28"/>
      <c r="B14" s="229"/>
      <c r="C14" s="256" t="s">
        <v>488</v>
      </c>
      <c r="D14" s="233"/>
      <c r="E14" s="234">
        <v>500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160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65">
        <v>4</v>
      </c>
      <c r="B15" s="266" t="s">
        <v>489</v>
      </c>
      <c r="C15" s="271" t="s">
        <v>490</v>
      </c>
      <c r="D15" s="267" t="s">
        <v>172</v>
      </c>
      <c r="E15" s="268">
        <v>700</v>
      </c>
      <c r="F15" s="269"/>
      <c r="G15" s="270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155</v>
      </c>
      <c r="T15" s="231" t="s">
        <v>155</v>
      </c>
      <c r="U15" s="231">
        <v>0</v>
      </c>
      <c r="V15" s="231">
        <f>ROUND(E15*U15,2)</f>
        <v>0</v>
      </c>
      <c r="W15" s="231"/>
      <c r="X15" s="231" t="s">
        <v>156</v>
      </c>
      <c r="Y15" s="231" t="s">
        <v>157</v>
      </c>
      <c r="Z15" s="211"/>
      <c r="AA15" s="211"/>
      <c r="AB15" s="211"/>
      <c r="AC15" s="211"/>
      <c r="AD15" s="211"/>
      <c r="AE15" s="211"/>
      <c r="AF15" s="211"/>
      <c r="AG15" s="211" t="s">
        <v>158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0.399999999999999" outlineLevel="1" x14ac:dyDescent="0.25">
      <c r="A16" s="247">
        <v>5</v>
      </c>
      <c r="B16" s="248" t="s">
        <v>491</v>
      </c>
      <c r="C16" s="255" t="s">
        <v>492</v>
      </c>
      <c r="D16" s="249" t="s">
        <v>172</v>
      </c>
      <c r="E16" s="250">
        <v>499.1</v>
      </c>
      <c r="F16" s="251"/>
      <c r="G16" s="252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155</v>
      </c>
      <c r="T16" s="231" t="s">
        <v>155</v>
      </c>
      <c r="U16" s="231">
        <v>0.03</v>
      </c>
      <c r="V16" s="231">
        <f>ROUND(E16*U16,2)</f>
        <v>14.97</v>
      </c>
      <c r="W16" s="231"/>
      <c r="X16" s="231" t="s">
        <v>156</v>
      </c>
      <c r="Y16" s="231" t="s">
        <v>157</v>
      </c>
      <c r="Z16" s="211"/>
      <c r="AA16" s="211"/>
      <c r="AB16" s="211"/>
      <c r="AC16" s="211"/>
      <c r="AD16" s="211"/>
      <c r="AE16" s="211"/>
      <c r="AF16" s="211"/>
      <c r="AG16" s="211" t="s">
        <v>158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28"/>
      <c r="B17" s="229"/>
      <c r="C17" s="256" t="s">
        <v>493</v>
      </c>
      <c r="D17" s="233"/>
      <c r="E17" s="234">
        <v>460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160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5">
      <c r="A18" s="228"/>
      <c r="B18" s="229"/>
      <c r="C18" s="256" t="s">
        <v>494</v>
      </c>
      <c r="D18" s="233"/>
      <c r="E18" s="234">
        <v>39.1</v>
      </c>
      <c r="F18" s="231"/>
      <c r="G18" s="231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160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5">
      <c r="A19" s="265">
        <v>6</v>
      </c>
      <c r="B19" s="266" t="s">
        <v>495</v>
      </c>
      <c r="C19" s="271" t="s">
        <v>496</v>
      </c>
      <c r="D19" s="267" t="s">
        <v>172</v>
      </c>
      <c r="E19" s="268">
        <v>700</v>
      </c>
      <c r="F19" s="269"/>
      <c r="G19" s="270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155</v>
      </c>
      <c r="T19" s="231" t="s">
        <v>155</v>
      </c>
      <c r="U19" s="231">
        <v>1.0999999999999999E-2</v>
      </c>
      <c r="V19" s="231">
        <f>ROUND(E19*U19,2)</f>
        <v>7.7</v>
      </c>
      <c r="W19" s="231"/>
      <c r="X19" s="231" t="s">
        <v>156</v>
      </c>
      <c r="Y19" s="231" t="s">
        <v>157</v>
      </c>
      <c r="Z19" s="211"/>
      <c r="AA19" s="211"/>
      <c r="AB19" s="211"/>
      <c r="AC19" s="211"/>
      <c r="AD19" s="211"/>
      <c r="AE19" s="211"/>
      <c r="AF19" s="211"/>
      <c r="AG19" s="211" t="s">
        <v>158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5">
      <c r="A20" s="265">
        <v>7</v>
      </c>
      <c r="B20" s="266" t="s">
        <v>497</v>
      </c>
      <c r="C20" s="271" t="s">
        <v>498</v>
      </c>
      <c r="D20" s="267" t="s">
        <v>172</v>
      </c>
      <c r="E20" s="268">
        <v>700</v>
      </c>
      <c r="F20" s="269"/>
      <c r="G20" s="270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155</v>
      </c>
      <c r="T20" s="231" t="s">
        <v>155</v>
      </c>
      <c r="U20" s="231">
        <v>8.9999999999999993E-3</v>
      </c>
      <c r="V20" s="231">
        <f>ROUND(E20*U20,2)</f>
        <v>6.3</v>
      </c>
      <c r="W20" s="231"/>
      <c r="X20" s="231" t="s">
        <v>156</v>
      </c>
      <c r="Y20" s="231" t="s">
        <v>157</v>
      </c>
      <c r="Z20" s="211"/>
      <c r="AA20" s="211"/>
      <c r="AB20" s="211"/>
      <c r="AC20" s="211"/>
      <c r="AD20" s="211"/>
      <c r="AE20" s="211"/>
      <c r="AF20" s="211"/>
      <c r="AG20" s="211" t="s">
        <v>158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5">
      <c r="A21" s="247">
        <v>8</v>
      </c>
      <c r="B21" s="248" t="s">
        <v>499</v>
      </c>
      <c r="C21" s="255" t="s">
        <v>500</v>
      </c>
      <c r="D21" s="249" t="s">
        <v>501</v>
      </c>
      <c r="E21" s="250">
        <v>12.5</v>
      </c>
      <c r="F21" s="251"/>
      <c r="G21" s="252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1E-3</v>
      </c>
      <c r="O21" s="230">
        <f>ROUND(E21*N21,2)</f>
        <v>0.01</v>
      </c>
      <c r="P21" s="230">
        <v>0</v>
      </c>
      <c r="Q21" s="230">
        <f>ROUND(E21*P21,2)</f>
        <v>0</v>
      </c>
      <c r="R21" s="231" t="s">
        <v>360</v>
      </c>
      <c r="S21" s="231" t="s">
        <v>155</v>
      </c>
      <c r="T21" s="231" t="s">
        <v>155</v>
      </c>
      <c r="U21" s="231">
        <v>0</v>
      </c>
      <c r="V21" s="231">
        <f>ROUND(E21*U21,2)</f>
        <v>0</v>
      </c>
      <c r="W21" s="231"/>
      <c r="X21" s="231" t="s">
        <v>361</v>
      </c>
      <c r="Y21" s="231" t="s">
        <v>157</v>
      </c>
      <c r="Z21" s="211"/>
      <c r="AA21" s="211"/>
      <c r="AB21" s="211"/>
      <c r="AC21" s="211"/>
      <c r="AD21" s="211"/>
      <c r="AE21" s="211"/>
      <c r="AF21" s="211"/>
      <c r="AG21" s="211" t="s">
        <v>362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28"/>
      <c r="B22" s="229"/>
      <c r="C22" s="256" t="s">
        <v>502</v>
      </c>
      <c r="D22" s="233"/>
      <c r="E22" s="234">
        <v>12.5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160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47">
        <v>9</v>
      </c>
      <c r="B23" s="248" t="s">
        <v>503</v>
      </c>
      <c r="C23" s="255" t="s">
        <v>504</v>
      </c>
      <c r="D23" s="249" t="s">
        <v>172</v>
      </c>
      <c r="E23" s="250">
        <v>549.01</v>
      </c>
      <c r="F23" s="251"/>
      <c r="G23" s="252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2.9999999999999997E-4</v>
      </c>
      <c r="O23" s="230">
        <f>ROUND(E23*N23,2)</f>
        <v>0.16</v>
      </c>
      <c r="P23" s="230">
        <v>0</v>
      </c>
      <c r="Q23" s="230">
        <f>ROUND(E23*P23,2)</f>
        <v>0</v>
      </c>
      <c r="R23" s="231" t="s">
        <v>360</v>
      </c>
      <c r="S23" s="231" t="s">
        <v>155</v>
      </c>
      <c r="T23" s="231" t="s">
        <v>155</v>
      </c>
      <c r="U23" s="231">
        <v>0</v>
      </c>
      <c r="V23" s="231">
        <f>ROUND(E23*U23,2)</f>
        <v>0</v>
      </c>
      <c r="W23" s="231"/>
      <c r="X23" s="231" t="s">
        <v>361</v>
      </c>
      <c r="Y23" s="231" t="s">
        <v>157</v>
      </c>
      <c r="Z23" s="211"/>
      <c r="AA23" s="211"/>
      <c r="AB23" s="211"/>
      <c r="AC23" s="211"/>
      <c r="AD23" s="211"/>
      <c r="AE23" s="211"/>
      <c r="AF23" s="211"/>
      <c r="AG23" s="211" t="s">
        <v>362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28"/>
      <c r="B24" s="229"/>
      <c r="C24" s="256" t="s">
        <v>505</v>
      </c>
      <c r="D24" s="233"/>
      <c r="E24" s="234">
        <v>549.01</v>
      </c>
      <c r="F24" s="231"/>
      <c r="G24" s="231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160</v>
      </c>
      <c r="AH24" s="211">
        <v>5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x14ac:dyDescent="0.25">
      <c r="A25" s="240" t="s">
        <v>150</v>
      </c>
      <c r="B25" s="241" t="s">
        <v>80</v>
      </c>
      <c r="C25" s="254" t="s">
        <v>81</v>
      </c>
      <c r="D25" s="242"/>
      <c r="E25" s="243"/>
      <c r="F25" s="244"/>
      <c r="G25" s="245">
        <f>SUMIF(AG26:AG30,"&lt;&gt;NOR",G26:G30)</f>
        <v>0</v>
      </c>
      <c r="H25" s="239"/>
      <c r="I25" s="239">
        <f>SUM(I26:I30)</f>
        <v>0</v>
      </c>
      <c r="J25" s="239"/>
      <c r="K25" s="239">
        <f>SUM(K26:K30)</f>
        <v>0</v>
      </c>
      <c r="L25" s="239"/>
      <c r="M25" s="239">
        <f>SUM(M26:M30)</f>
        <v>0</v>
      </c>
      <c r="N25" s="238"/>
      <c r="O25" s="238">
        <f>SUM(O26:O30)</f>
        <v>0.82</v>
      </c>
      <c r="P25" s="238"/>
      <c r="Q25" s="238">
        <f>SUM(Q26:Q30)</f>
        <v>0</v>
      </c>
      <c r="R25" s="239"/>
      <c r="S25" s="239"/>
      <c r="T25" s="239"/>
      <c r="U25" s="239"/>
      <c r="V25" s="239">
        <f>SUM(V26:V30)</f>
        <v>14.98</v>
      </c>
      <c r="W25" s="239"/>
      <c r="X25" s="239"/>
      <c r="Y25" s="239"/>
      <c r="AG25" t="s">
        <v>151</v>
      </c>
    </row>
    <row r="26" spans="1:60" outlineLevel="1" x14ac:dyDescent="0.25">
      <c r="A26" s="247">
        <v>10</v>
      </c>
      <c r="B26" s="248" t="s">
        <v>506</v>
      </c>
      <c r="C26" s="255" t="s">
        <v>507</v>
      </c>
      <c r="D26" s="249" t="s">
        <v>214</v>
      </c>
      <c r="E26" s="250">
        <v>1</v>
      </c>
      <c r="F26" s="251"/>
      <c r="G26" s="252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0.5</v>
      </c>
      <c r="O26" s="230">
        <f>ROUND(E26*N26,2)</f>
        <v>0.5</v>
      </c>
      <c r="P26" s="230">
        <v>0</v>
      </c>
      <c r="Q26" s="230">
        <f>ROUND(E26*P26,2)</f>
        <v>0</v>
      </c>
      <c r="R26" s="231"/>
      <c r="S26" s="231" t="s">
        <v>155</v>
      </c>
      <c r="T26" s="231" t="s">
        <v>155</v>
      </c>
      <c r="U26" s="231">
        <v>1.4</v>
      </c>
      <c r="V26" s="231">
        <f>ROUND(E26*U26,2)</f>
        <v>1.4</v>
      </c>
      <c r="W26" s="231"/>
      <c r="X26" s="231" t="s">
        <v>156</v>
      </c>
      <c r="Y26" s="231" t="s">
        <v>157</v>
      </c>
      <c r="Z26" s="211"/>
      <c r="AA26" s="211"/>
      <c r="AB26" s="211"/>
      <c r="AC26" s="211"/>
      <c r="AD26" s="211"/>
      <c r="AE26" s="211"/>
      <c r="AF26" s="211"/>
      <c r="AG26" s="211" t="s">
        <v>158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28"/>
      <c r="B27" s="229"/>
      <c r="C27" s="256" t="s">
        <v>508</v>
      </c>
      <c r="D27" s="233"/>
      <c r="E27" s="234">
        <v>1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160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5">
      <c r="A28" s="247">
        <v>11</v>
      </c>
      <c r="B28" s="248" t="s">
        <v>509</v>
      </c>
      <c r="C28" s="255" t="s">
        <v>510</v>
      </c>
      <c r="D28" s="249" t="s">
        <v>214</v>
      </c>
      <c r="E28" s="250">
        <v>14</v>
      </c>
      <c r="F28" s="251"/>
      <c r="G28" s="252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7.0200000000000002E-3</v>
      </c>
      <c r="O28" s="230">
        <f>ROUND(E28*N28,2)</f>
        <v>0.1</v>
      </c>
      <c r="P28" s="230">
        <v>0</v>
      </c>
      <c r="Q28" s="230">
        <f>ROUND(E28*P28,2)</f>
        <v>0</v>
      </c>
      <c r="R28" s="231"/>
      <c r="S28" s="231" t="s">
        <v>155</v>
      </c>
      <c r="T28" s="231" t="s">
        <v>155</v>
      </c>
      <c r="U28" s="231">
        <v>0.97</v>
      </c>
      <c r="V28" s="231">
        <f>ROUND(E28*U28,2)</f>
        <v>13.58</v>
      </c>
      <c r="W28" s="231"/>
      <c r="X28" s="231" t="s">
        <v>156</v>
      </c>
      <c r="Y28" s="231" t="s">
        <v>157</v>
      </c>
      <c r="Z28" s="211"/>
      <c r="AA28" s="211"/>
      <c r="AB28" s="211"/>
      <c r="AC28" s="211"/>
      <c r="AD28" s="211"/>
      <c r="AE28" s="211"/>
      <c r="AF28" s="211"/>
      <c r="AG28" s="211" t="s">
        <v>158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5">
      <c r="A29" s="228"/>
      <c r="B29" s="229"/>
      <c r="C29" s="256" t="s">
        <v>511</v>
      </c>
      <c r="D29" s="233"/>
      <c r="E29" s="234">
        <v>14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160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0.399999999999999" outlineLevel="1" x14ac:dyDescent="0.25">
      <c r="A30" s="265">
        <v>12</v>
      </c>
      <c r="B30" s="266" t="s">
        <v>512</v>
      </c>
      <c r="C30" s="271" t="s">
        <v>513</v>
      </c>
      <c r="D30" s="267" t="s">
        <v>214</v>
      </c>
      <c r="E30" s="268">
        <v>1</v>
      </c>
      <c r="F30" s="269"/>
      <c r="G30" s="270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0.218</v>
      </c>
      <c r="O30" s="230">
        <f>ROUND(E30*N30,2)</f>
        <v>0.22</v>
      </c>
      <c r="P30" s="230">
        <v>0</v>
      </c>
      <c r="Q30" s="230">
        <f>ROUND(E30*P30,2)</f>
        <v>0</v>
      </c>
      <c r="R30" s="231" t="s">
        <v>360</v>
      </c>
      <c r="S30" s="231" t="s">
        <v>155</v>
      </c>
      <c r="T30" s="231" t="s">
        <v>155</v>
      </c>
      <c r="U30" s="231">
        <v>0</v>
      </c>
      <c r="V30" s="231">
        <f>ROUND(E30*U30,2)</f>
        <v>0</v>
      </c>
      <c r="W30" s="231"/>
      <c r="X30" s="231" t="s">
        <v>361</v>
      </c>
      <c r="Y30" s="231" t="s">
        <v>157</v>
      </c>
      <c r="Z30" s="211"/>
      <c r="AA30" s="211"/>
      <c r="AB30" s="211"/>
      <c r="AC30" s="211"/>
      <c r="AD30" s="211"/>
      <c r="AE30" s="211"/>
      <c r="AF30" s="211"/>
      <c r="AG30" s="211" t="s">
        <v>362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x14ac:dyDescent="0.25">
      <c r="A31" s="240" t="s">
        <v>150</v>
      </c>
      <c r="B31" s="241" t="s">
        <v>84</v>
      </c>
      <c r="C31" s="254" t="s">
        <v>85</v>
      </c>
      <c r="D31" s="242"/>
      <c r="E31" s="243"/>
      <c r="F31" s="244"/>
      <c r="G31" s="245">
        <f>SUMIF(AG32:AG48,"&lt;&gt;NOR",G32:G48)</f>
        <v>0</v>
      </c>
      <c r="H31" s="239"/>
      <c r="I31" s="239">
        <f>SUM(I32:I48)</f>
        <v>0</v>
      </c>
      <c r="J31" s="239"/>
      <c r="K31" s="239">
        <f>SUM(K32:K48)</f>
        <v>0</v>
      </c>
      <c r="L31" s="239"/>
      <c r="M31" s="239">
        <f>SUM(M32:M48)</f>
        <v>0</v>
      </c>
      <c r="N31" s="238"/>
      <c r="O31" s="238">
        <f>SUM(O32:O48)</f>
        <v>88.03</v>
      </c>
      <c r="P31" s="238"/>
      <c r="Q31" s="238">
        <f>SUM(Q32:Q48)</f>
        <v>0</v>
      </c>
      <c r="R31" s="239"/>
      <c r="S31" s="239"/>
      <c r="T31" s="239"/>
      <c r="U31" s="239"/>
      <c r="V31" s="239">
        <f>SUM(V32:V48)</f>
        <v>20.5</v>
      </c>
      <c r="W31" s="239"/>
      <c r="X31" s="239"/>
      <c r="Y31" s="239"/>
      <c r="AG31" t="s">
        <v>151</v>
      </c>
    </row>
    <row r="32" spans="1:60" outlineLevel="1" x14ac:dyDescent="0.25">
      <c r="A32" s="247">
        <v>13</v>
      </c>
      <c r="B32" s="248" t="s">
        <v>514</v>
      </c>
      <c r="C32" s="255" t="s">
        <v>515</v>
      </c>
      <c r="D32" s="249" t="s">
        <v>172</v>
      </c>
      <c r="E32" s="250">
        <v>400</v>
      </c>
      <c r="F32" s="251"/>
      <c r="G32" s="252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0.19950000000000001</v>
      </c>
      <c r="O32" s="230">
        <f>ROUND(E32*N32,2)</f>
        <v>79.8</v>
      </c>
      <c r="P32" s="230">
        <v>0</v>
      </c>
      <c r="Q32" s="230">
        <f>ROUND(E32*P32,2)</f>
        <v>0</v>
      </c>
      <c r="R32" s="231"/>
      <c r="S32" s="231" t="s">
        <v>155</v>
      </c>
      <c r="T32" s="231" t="s">
        <v>155</v>
      </c>
      <c r="U32" s="231">
        <v>0.03</v>
      </c>
      <c r="V32" s="231">
        <f>ROUND(E32*U32,2)</f>
        <v>12</v>
      </c>
      <c r="W32" s="231"/>
      <c r="X32" s="231" t="s">
        <v>156</v>
      </c>
      <c r="Y32" s="231" t="s">
        <v>157</v>
      </c>
      <c r="Z32" s="211"/>
      <c r="AA32" s="211"/>
      <c r="AB32" s="211"/>
      <c r="AC32" s="211"/>
      <c r="AD32" s="211"/>
      <c r="AE32" s="211"/>
      <c r="AF32" s="211"/>
      <c r="AG32" s="211" t="s">
        <v>158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28"/>
      <c r="B33" s="229"/>
      <c r="C33" s="257" t="s">
        <v>560</v>
      </c>
      <c r="D33" s="253"/>
      <c r="E33" s="253"/>
      <c r="F33" s="253"/>
      <c r="G33" s="253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165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3" x14ac:dyDescent="0.25">
      <c r="A34" s="228"/>
      <c r="B34" s="229"/>
      <c r="C34" s="279" t="s">
        <v>516</v>
      </c>
      <c r="D34" s="275"/>
      <c r="E34" s="275"/>
      <c r="F34" s="275"/>
      <c r="G34" s="275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165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5">
      <c r="A35" s="228"/>
      <c r="B35" s="229"/>
      <c r="C35" s="256" t="s">
        <v>517</v>
      </c>
      <c r="D35" s="233"/>
      <c r="E35" s="234">
        <v>400</v>
      </c>
      <c r="F35" s="231"/>
      <c r="G35" s="231"/>
      <c r="H35" s="231"/>
      <c r="I35" s="231"/>
      <c r="J35" s="231"/>
      <c r="K35" s="231"/>
      <c r="L35" s="231"/>
      <c r="M35" s="231"/>
      <c r="N35" s="230"/>
      <c r="O35" s="230"/>
      <c r="P35" s="230"/>
      <c r="Q35" s="230"/>
      <c r="R35" s="231"/>
      <c r="S35" s="231"/>
      <c r="T35" s="231"/>
      <c r="U35" s="231"/>
      <c r="V35" s="231"/>
      <c r="W35" s="231"/>
      <c r="X35" s="231"/>
      <c r="Y35" s="231"/>
      <c r="Z35" s="211"/>
      <c r="AA35" s="211"/>
      <c r="AB35" s="211"/>
      <c r="AC35" s="211"/>
      <c r="AD35" s="211"/>
      <c r="AE35" s="211"/>
      <c r="AF35" s="211"/>
      <c r="AG35" s="211" t="s">
        <v>160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20.399999999999999" outlineLevel="1" x14ac:dyDescent="0.25">
      <c r="A36" s="247">
        <v>14</v>
      </c>
      <c r="B36" s="248" t="s">
        <v>518</v>
      </c>
      <c r="C36" s="255" t="s">
        <v>519</v>
      </c>
      <c r="D36" s="249" t="s">
        <v>172</v>
      </c>
      <c r="E36" s="250">
        <v>34</v>
      </c>
      <c r="F36" s="251"/>
      <c r="G36" s="252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8.3500000000000005E-2</v>
      </c>
      <c r="O36" s="230">
        <f>ROUND(E36*N36,2)</f>
        <v>2.84</v>
      </c>
      <c r="P36" s="230">
        <v>0</v>
      </c>
      <c r="Q36" s="230">
        <f>ROUND(E36*P36,2)</f>
        <v>0</v>
      </c>
      <c r="R36" s="231"/>
      <c r="S36" s="231" t="s">
        <v>155</v>
      </c>
      <c r="T36" s="231" t="s">
        <v>155</v>
      </c>
      <c r="U36" s="231">
        <v>0.25</v>
      </c>
      <c r="V36" s="231">
        <f>ROUND(E36*U36,2)</f>
        <v>8.5</v>
      </c>
      <c r="W36" s="231"/>
      <c r="X36" s="231" t="s">
        <v>156</v>
      </c>
      <c r="Y36" s="231" t="s">
        <v>157</v>
      </c>
      <c r="Z36" s="211"/>
      <c r="AA36" s="211"/>
      <c r="AB36" s="211"/>
      <c r="AC36" s="211"/>
      <c r="AD36" s="211"/>
      <c r="AE36" s="211"/>
      <c r="AF36" s="211"/>
      <c r="AG36" s="211" t="s">
        <v>158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5">
      <c r="A37" s="228"/>
      <c r="B37" s="229"/>
      <c r="C37" s="256" t="s">
        <v>520</v>
      </c>
      <c r="D37" s="233"/>
      <c r="E37" s="234"/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160</v>
      </c>
      <c r="AH37" s="211">
        <v>0</v>
      </c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3" x14ac:dyDescent="0.25">
      <c r="A38" s="228"/>
      <c r="B38" s="229"/>
      <c r="C38" s="256" t="s">
        <v>521</v>
      </c>
      <c r="D38" s="233"/>
      <c r="E38" s="234">
        <v>6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160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5">
      <c r="A39" s="228"/>
      <c r="B39" s="229"/>
      <c r="C39" s="256" t="s">
        <v>522</v>
      </c>
      <c r="D39" s="233"/>
      <c r="E39" s="234">
        <v>24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160</v>
      </c>
      <c r="AH39" s="211">
        <v>0</v>
      </c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3" x14ac:dyDescent="0.25">
      <c r="A40" s="228"/>
      <c r="B40" s="229"/>
      <c r="C40" s="256" t="s">
        <v>523</v>
      </c>
      <c r="D40" s="233"/>
      <c r="E40" s="234">
        <v>4</v>
      </c>
      <c r="F40" s="231"/>
      <c r="G40" s="231"/>
      <c r="H40" s="231"/>
      <c r="I40" s="231"/>
      <c r="J40" s="231"/>
      <c r="K40" s="231"/>
      <c r="L40" s="231"/>
      <c r="M40" s="231"/>
      <c r="N40" s="230"/>
      <c r="O40" s="230"/>
      <c r="P40" s="230"/>
      <c r="Q40" s="230"/>
      <c r="R40" s="231"/>
      <c r="S40" s="231"/>
      <c r="T40" s="231"/>
      <c r="U40" s="231"/>
      <c r="V40" s="231"/>
      <c r="W40" s="231"/>
      <c r="X40" s="231"/>
      <c r="Y40" s="231"/>
      <c r="Z40" s="211"/>
      <c r="AA40" s="211"/>
      <c r="AB40" s="211"/>
      <c r="AC40" s="211"/>
      <c r="AD40" s="211"/>
      <c r="AE40" s="211"/>
      <c r="AF40" s="211"/>
      <c r="AG40" s="211" t="s">
        <v>160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5">
      <c r="A41" s="247">
        <v>15</v>
      </c>
      <c r="B41" s="248" t="s">
        <v>524</v>
      </c>
      <c r="C41" s="255" t="s">
        <v>525</v>
      </c>
      <c r="D41" s="249" t="s">
        <v>179</v>
      </c>
      <c r="E41" s="250">
        <v>5.3913799999999998</v>
      </c>
      <c r="F41" s="251"/>
      <c r="G41" s="252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1</v>
      </c>
      <c r="O41" s="230">
        <f>ROUND(E41*N41,2)</f>
        <v>5.39</v>
      </c>
      <c r="P41" s="230">
        <v>0</v>
      </c>
      <c r="Q41" s="230">
        <f>ROUND(E41*P41,2)</f>
        <v>0</v>
      </c>
      <c r="R41" s="231" t="s">
        <v>360</v>
      </c>
      <c r="S41" s="231" t="s">
        <v>155</v>
      </c>
      <c r="T41" s="231" t="s">
        <v>155</v>
      </c>
      <c r="U41" s="231">
        <v>0</v>
      </c>
      <c r="V41" s="231">
        <f>ROUND(E41*U41,2)</f>
        <v>0</v>
      </c>
      <c r="W41" s="231"/>
      <c r="X41" s="231" t="s">
        <v>361</v>
      </c>
      <c r="Y41" s="231" t="s">
        <v>157</v>
      </c>
      <c r="Z41" s="211"/>
      <c r="AA41" s="211"/>
      <c r="AB41" s="211"/>
      <c r="AC41" s="211"/>
      <c r="AD41" s="211"/>
      <c r="AE41" s="211"/>
      <c r="AF41" s="211"/>
      <c r="AG41" s="211" t="s">
        <v>362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ht="20.399999999999999" outlineLevel="2" x14ac:dyDescent="0.25">
      <c r="A42" s="228"/>
      <c r="B42" s="229"/>
      <c r="C42" s="256" t="s">
        <v>526</v>
      </c>
      <c r="D42" s="233"/>
      <c r="E42" s="234"/>
      <c r="F42" s="231"/>
      <c r="G42" s="231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160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3" x14ac:dyDescent="0.25">
      <c r="A43" s="228"/>
      <c r="B43" s="229"/>
      <c r="C43" s="256" t="s">
        <v>527</v>
      </c>
      <c r="D43" s="233"/>
      <c r="E43" s="234">
        <v>5.3913799999999998</v>
      </c>
      <c r="F43" s="231"/>
      <c r="G43" s="231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1"/>
      <c r="AA43" s="211"/>
      <c r="AB43" s="211"/>
      <c r="AC43" s="211"/>
      <c r="AD43" s="211"/>
      <c r="AE43" s="211"/>
      <c r="AF43" s="211"/>
      <c r="AG43" s="211" t="s">
        <v>160</v>
      </c>
      <c r="AH43" s="211">
        <v>0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3" x14ac:dyDescent="0.25">
      <c r="A44" s="228"/>
      <c r="B44" s="229"/>
      <c r="C44" s="276" t="s">
        <v>328</v>
      </c>
      <c r="D44" s="272"/>
      <c r="E44" s="273"/>
      <c r="F44" s="231"/>
      <c r="G44" s="231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160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3" x14ac:dyDescent="0.25">
      <c r="A45" s="228"/>
      <c r="B45" s="229"/>
      <c r="C45" s="277" t="s">
        <v>528</v>
      </c>
      <c r="D45" s="272"/>
      <c r="E45" s="273">
        <v>6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160</v>
      </c>
      <c r="AH45" s="211">
        <v>2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3" x14ac:dyDescent="0.25">
      <c r="A46" s="228"/>
      <c r="B46" s="229"/>
      <c r="C46" s="277" t="s">
        <v>529</v>
      </c>
      <c r="D46" s="272"/>
      <c r="E46" s="273">
        <v>24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1"/>
      <c r="AA46" s="211"/>
      <c r="AB46" s="211"/>
      <c r="AC46" s="211"/>
      <c r="AD46" s="211"/>
      <c r="AE46" s="211"/>
      <c r="AF46" s="211"/>
      <c r="AG46" s="211" t="s">
        <v>160</v>
      </c>
      <c r="AH46" s="211">
        <v>2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3" x14ac:dyDescent="0.25">
      <c r="A47" s="228"/>
      <c r="B47" s="229"/>
      <c r="C47" s="277" t="s">
        <v>530</v>
      </c>
      <c r="D47" s="272"/>
      <c r="E47" s="273">
        <v>4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160</v>
      </c>
      <c r="AH47" s="211">
        <v>2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3" x14ac:dyDescent="0.25">
      <c r="A48" s="228"/>
      <c r="B48" s="229"/>
      <c r="C48" s="276" t="s">
        <v>331</v>
      </c>
      <c r="D48" s="272"/>
      <c r="E48" s="273"/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160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x14ac:dyDescent="0.25">
      <c r="A49" s="240" t="s">
        <v>150</v>
      </c>
      <c r="B49" s="241" t="s">
        <v>92</v>
      </c>
      <c r="C49" s="254" t="s">
        <v>93</v>
      </c>
      <c r="D49" s="242"/>
      <c r="E49" s="243"/>
      <c r="F49" s="244"/>
      <c r="G49" s="245">
        <f>SUMIF(AG50:AG52,"&lt;&gt;NOR",G50:G52)</f>
        <v>0</v>
      </c>
      <c r="H49" s="239"/>
      <c r="I49" s="239">
        <f>SUM(I50:I52)</f>
        <v>0</v>
      </c>
      <c r="J49" s="239"/>
      <c r="K49" s="239">
        <f>SUM(K50:K52)</f>
        <v>0</v>
      </c>
      <c r="L49" s="239"/>
      <c r="M49" s="239">
        <f>SUM(M50:M52)</f>
        <v>0</v>
      </c>
      <c r="N49" s="238"/>
      <c r="O49" s="238">
        <f>SUM(O50:O52)</f>
        <v>0.5</v>
      </c>
      <c r="P49" s="238"/>
      <c r="Q49" s="238">
        <f>SUM(Q50:Q52)</f>
        <v>0.25</v>
      </c>
      <c r="R49" s="239"/>
      <c r="S49" s="239"/>
      <c r="T49" s="239"/>
      <c r="U49" s="239"/>
      <c r="V49" s="239">
        <f>SUM(V50:V52)</f>
        <v>0.66</v>
      </c>
      <c r="W49" s="239"/>
      <c r="X49" s="239"/>
      <c r="Y49" s="239"/>
      <c r="AG49" t="s">
        <v>151</v>
      </c>
    </row>
    <row r="50" spans="1:60" outlineLevel="1" x14ac:dyDescent="0.25">
      <c r="A50" s="265">
        <v>16</v>
      </c>
      <c r="B50" s="266" t="s">
        <v>531</v>
      </c>
      <c r="C50" s="271" t="s">
        <v>532</v>
      </c>
      <c r="D50" s="267" t="s">
        <v>214</v>
      </c>
      <c r="E50" s="268">
        <v>2</v>
      </c>
      <c r="F50" s="269"/>
      <c r="G50" s="270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0.127</v>
      </c>
      <c r="O50" s="230">
        <f>ROUND(E50*N50,2)</f>
        <v>0.25</v>
      </c>
      <c r="P50" s="230">
        <v>0</v>
      </c>
      <c r="Q50" s="230">
        <f>ROUND(E50*P50,2)</f>
        <v>0</v>
      </c>
      <c r="R50" s="231"/>
      <c r="S50" s="231" t="s">
        <v>155</v>
      </c>
      <c r="T50" s="231" t="s">
        <v>155</v>
      </c>
      <c r="U50" s="231">
        <v>0.22</v>
      </c>
      <c r="V50" s="231">
        <f>ROUND(E50*U50,2)</f>
        <v>0.44</v>
      </c>
      <c r="W50" s="231"/>
      <c r="X50" s="231" t="s">
        <v>156</v>
      </c>
      <c r="Y50" s="231" t="s">
        <v>157</v>
      </c>
      <c r="Z50" s="211"/>
      <c r="AA50" s="211"/>
      <c r="AB50" s="211"/>
      <c r="AC50" s="211"/>
      <c r="AD50" s="211"/>
      <c r="AE50" s="211"/>
      <c r="AF50" s="211"/>
      <c r="AG50" s="211" t="s">
        <v>158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5">
      <c r="A51" s="265">
        <v>17</v>
      </c>
      <c r="B51" s="266" t="s">
        <v>533</v>
      </c>
      <c r="C51" s="271" t="s">
        <v>534</v>
      </c>
      <c r="D51" s="267" t="s">
        <v>214</v>
      </c>
      <c r="E51" s="268">
        <v>90</v>
      </c>
      <c r="F51" s="269"/>
      <c r="G51" s="270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</v>
      </c>
      <c r="O51" s="230">
        <f>ROUND(E51*N51,2)</f>
        <v>0</v>
      </c>
      <c r="P51" s="230">
        <v>0</v>
      </c>
      <c r="Q51" s="230">
        <f>ROUND(E51*P51,2)</f>
        <v>0</v>
      </c>
      <c r="R51" s="231"/>
      <c r="S51" s="231" t="s">
        <v>155</v>
      </c>
      <c r="T51" s="231" t="s">
        <v>155</v>
      </c>
      <c r="U51" s="231">
        <v>0</v>
      </c>
      <c r="V51" s="231">
        <f>ROUND(E51*U51,2)</f>
        <v>0</v>
      </c>
      <c r="W51" s="231"/>
      <c r="X51" s="231" t="s">
        <v>156</v>
      </c>
      <c r="Y51" s="231" t="s">
        <v>157</v>
      </c>
      <c r="Z51" s="211"/>
      <c r="AA51" s="211"/>
      <c r="AB51" s="211"/>
      <c r="AC51" s="211"/>
      <c r="AD51" s="211"/>
      <c r="AE51" s="211"/>
      <c r="AF51" s="211"/>
      <c r="AG51" s="211" t="s">
        <v>158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1" x14ac:dyDescent="0.25">
      <c r="A52" s="265">
        <v>18</v>
      </c>
      <c r="B52" s="266" t="s">
        <v>535</v>
      </c>
      <c r="C52" s="271" t="s">
        <v>536</v>
      </c>
      <c r="D52" s="267" t="s">
        <v>214</v>
      </c>
      <c r="E52" s="268">
        <v>2</v>
      </c>
      <c r="F52" s="269"/>
      <c r="G52" s="270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0.127</v>
      </c>
      <c r="O52" s="230">
        <f>ROUND(E52*N52,2)</f>
        <v>0.25</v>
      </c>
      <c r="P52" s="230">
        <v>0.127</v>
      </c>
      <c r="Q52" s="230">
        <f>ROUND(E52*P52,2)</f>
        <v>0.25</v>
      </c>
      <c r="R52" s="231"/>
      <c r="S52" s="231" t="s">
        <v>155</v>
      </c>
      <c r="T52" s="231" t="s">
        <v>155</v>
      </c>
      <c r="U52" s="231">
        <v>0.11</v>
      </c>
      <c r="V52" s="231">
        <f>ROUND(E52*U52,2)</f>
        <v>0.22</v>
      </c>
      <c r="W52" s="231"/>
      <c r="X52" s="231" t="s">
        <v>156</v>
      </c>
      <c r="Y52" s="231" t="s">
        <v>157</v>
      </c>
      <c r="Z52" s="211"/>
      <c r="AA52" s="211"/>
      <c r="AB52" s="211"/>
      <c r="AC52" s="211"/>
      <c r="AD52" s="211"/>
      <c r="AE52" s="211"/>
      <c r="AF52" s="211"/>
      <c r="AG52" s="211" t="s">
        <v>158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x14ac:dyDescent="0.25">
      <c r="A53" s="240" t="s">
        <v>150</v>
      </c>
      <c r="B53" s="241" t="s">
        <v>94</v>
      </c>
      <c r="C53" s="254" t="s">
        <v>95</v>
      </c>
      <c r="D53" s="242"/>
      <c r="E53" s="243"/>
      <c r="F53" s="244"/>
      <c r="G53" s="245">
        <f>SUMIF(AG54:AG59,"&lt;&gt;NOR",G54:G59)</f>
        <v>0</v>
      </c>
      <c r="H53" s="239"/>
      <c r="I53" s="239">
        <f>SUM(I54:I59)</f>
        <v>0</v>
      </c>
      <c r="J53" s="239"/>
      <c r="K53" s="239">
        <f>SUM(K54:K59)</f>
        <v>0</v>
      </c>
      <c r="L53" s="239"/>
      <c r="M53" s="239">
        <f>SUM(M54:M59)</f>
        <v>0</v>
      </c>
      <c r="N53" s="238"/>
      <c r="O53" s="238">
        <f>SUM(O54:O59)</f>
        <v>0</v>
      </c>
      <c r="P53" s="238"/>
      <c r="Q53" s="238">
        <f>SUM(Q54:Q59)</f>
        <v>1.4500000000000002</v>
      </c>
      <c r="R53" s="239"/>
      <c r="S53" s="239"/>
      <c r="T53" s="239"/>
      <c r="U53" s="239"/>
      <c r="V53" s="239">
        <f>SUM(V54:V59)</f>
        <v>4.74</v>
      </c>
      <c r="W53" s="239"/>
      <c r="X53" s="239"/>
      <c r="Y53" s="239"/>
      <c r="AG53" t="s">
        <v>151</v>
      </c>
    </row>
    <row r="54" spans="1:60" outlineLevel="1" x14ac:dyDescent="0.25">
      <c r="A54" s="247">
        <v>19</v>
      </c>
      <c r="B54" s="248" t="s">
        <v>152</v>
      </c>
      <c r="C54" s="255" t="s">
        <v>153</v>
      </c>
      <c r="D54" s="249" t="s">
        <v>154</v>
      </c>
      <c r="E54" s="250">
        <v>0.08</v>
      </c>
      <c r="F54" s="251"/>
      <c r="G54" s="252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0</v>
      </c>
      <c r="O54" s="230">
        <f>ROUND(E54*N54,2)</f>
        <v>0</v>
      </c>
      <c r="P54" s="230">
        <v>2</v>
      </c>
      <c r="Q54" s="230">
        <f>ROUND(E54*P54,2)</f>
        <v>0.16</v>
      </c>
      <c r="R54" s="231"/>
      <c r="S54" s="231" t="s">
        <v>155</v>
      </c>
      <c r="T54" s="231" t="s">
        <v>155</v>
      </c>
      <c r="U54" s="231">
        <v>6.44</v>
      </c>
      <c r="V54" s="231">
        <f>ROUND(E54*U54,2)</f>
        <v>0.52</v>
      </c>
      <c r="W54" s="231"/>
      <c r="X54" s="231" t="s">
        <v>156</v>
      </c>
      <c r="Y54" s="231" t="s">
        <v>157</v>
      </c>
      <c r="Z54" s="211"/>
      <c r="AA54" s="211"/>
      <c r="AB54" s="211"/>
      <c r="AC54" s="211"/>
      <c r="AD54" s="211"/>
      <c r="AE54" s="211"/>
      <c r="AF54" s="211"/>
      <c r="AG54" s="211" t="s">
        <v>158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5">
      <c r="A55" s="228"/>
      <c r="B55" s="229"/>
      <c r="C55" s="256" t="s">
        <v>537</v>
      </c>
      <c r="D55" s="233"/>
      <c r="E55" s="234">
        <v>0.08</v>
      </c>
      <c r="F55" s="231"/>
      <c r="G55" s="231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1"/>
      <c r="AA55" s="211"/>
      <c r="AB55" s="211"/>
      <c r="AC55" s="211"/>
      <c r="AD55" s="211"/>
      <c r="AE55" s="211"/>
      <c r="AF55" s="211"/>
      <c r="AG55" s="211" t="s">
        <v>160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5">
      <c r="A56" s="247">
        <v>20</v>
      </c>
      <c r="B56" s="248" t="s">
        <v>538</v>
      </c>
      <c r="C56" s="255" t="s">
        <v>539</v>
      </c>
      <c r="D56" s="249" t="s">
        <v>154</v>
      </c>
      <c r="E56" s="250">
        <v>0.112</v>
      </c>
      <c r="F56" s="251"/>
      <c r="G56" s="252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1.2489999999999999E-2</v>
      </c>
      <c r="O56" s="230">
        <f>ROUND(E56*N56,2)</f>
        <v>0</v>
      </c>
      <c r="P56" s="230">
        <v>2.4</v>
      </c>
      <c r="Q56" s="230">
        <f>ROUND(E56*P56,2)</f>
        <v>0.27</v>
      </c>
      <c r="R56" s="231"/>
      <c r="S56" s="231" t="s">
        <v>155</v>
      </c>
      <c r="T56" s="231" t="s">
        <v>155</v>
      </c>
      <c r="U56" s="231">
        <v>8.93</v>
      </c>
      <c r="V56" s="231">
        <f>ROUND(E56*U56,2)</f>
        <v>1</v>
      </c>
      <c r="W56" s="231"/>
      <c r="X56" s="231" t="s">
        <v>156</v>
      </c>
      <c r="Y56" s="231" t="s">
        <v>157</v>
      </c>
      <c r="Z56" s="211"/>
      <c r="AA56" s="211"/>
      <c r="AB56" s="211"/>
      <c r="AC56" s="211"/>
      <c r="AD56" s="211"/>
      <c r="AE56" s="211"/>
      <c r="AF56" s="211"/>
      <c r="AG56" s="211" t="s">
        <v>158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28"/>
      <c r="B57" s="229"/>
      <c r="C57" s="256" t="s">
        <v>540</v>
      </c>
      <c r="D57" s="233"/>
      <c r="E57" s="234">
        <v>0.112</v>
      </c>
      <c r="F57" s="231"/>
      <c r="G57" s="231"/>
      <c r="H57" s="231"/>
      <c r="I57" s="231"/>
      <c r="J57" s="231"/>
      <c r="K57" s="231"/>
      <c r="L57" s="231"/>
      <c r="M57" s="231"/>
      <c r="N57" s="230"/>
      <c r="O57" s="230"/>
      <c r="P57" s="230"/>
      <c r="Q57" s="230"/>
      <c r="R57" s="231"/>
      <c r="S57" s="231"/>
      <c r="T57" s="231"/>
      <c r="U57" s="231"/>
      <c r="V57" s="231"/>
      <c r="W57" s="231"/>
      <c r="X57" s="231"/>
      <c r="Y57" s="231"/>
      <c r="Z57" s="211"/>
      <c r="AA57" s="211"/>
      <c r="AB57" s="211"/>
      <c r="AC57" s="211"/>
      <c r="AD57" s="211"/>
      <c r="AE57" s="211"/>
      <c r="AF57" s="211"/>
      <c r="AG57" s="211" t="s">
        <v>160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5">
      <c r="A58" s="247">
        <v>21</v>
      </c>
      <c r="B58" s="248" t="s">
        <v>541</v>
      </c>
      <c r="C58" s="255" t="s">
        <v>542</v>
      </c>
      <c r="D58" s="249" t="s">
        <v>214</v>
      </c>
      <c r="E58" s="250">
        <v>14</v>
      </c>
      <c r="F58" s="251"/>
      <c r="G58" s="252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0</v>
      </c>
      <c r="O58" s="230">
        <f>ROUND(E58*N58,2)</f>
        <v>0</v>
      </c>
      <c r="P58" s="230">
        <v>7.2999999999999995E-2</v>
      </c>
      <c r="Q58" s="230">
        <f>ROUND(E58*P58,2)</f>
        <v>1.02</v>
      </c>
      <c r="R58" s="231"/>
      <c r="S58" s="231" t="s">
        <v>155</v>
      </c>
      <c r="T58" s="231" t="s">
        <v>155</v>
      </c>
      <c r="U58" s="231">
        <v>0.23</v>
      </c>
      <c r="V58" s="231">
        <f>ROUND(E58*U58,2)</f>
        <v>3.22</v>
      </c>
      <c r="W58" s="231"/>
      <c r="X58" s="231" t="s">
        <v>156</v>
      </c>
      <c r="Y58" s="231" t="s">
        <v>157</v>
      </c>
      <c r="Z58" s="211"/>
      <c r="AA58" s="211"/>
      <c r="AB58" s="211"/>
      <c r="AC58" s="211"/>
      <c r="AD58" s="211"/>
      <c r="AE58" s="211"/>
      <c r="AF58" s="211"/>
      <c r="AG58" s="211" t="s">
        <v>158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28"/>
      <c r="B59" s="229"/>
      <c r="C59" s="256" t="s">
        <v>543</v>
      </c>
      <c r="D59" s="233"/>
      <c r="E59" s="234">
        <v>14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160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x14ac:dyDescent="0.25">
      <c r="A60" s="240" t="s">
        <v>150</v>
      </c>
      <c r="B60" s="241" t="s">
        <v>98</v>
      </c>
      <c r="C60" s="254" t="s">
        <v>99</v>
      </c>
      <c r="D60" s="242"/>
      <c r="E60" s="243"/>
      <c r="F60" s="244"/>
      <c r="G60" s="245">
        <f>SUMIF(AG61:AG61,"&lt;&gt;NOR",G61:G61)</f>
        <v>0</v>
      </c>
      <c r="H60" s="239"/>
      <c r="I60" s="239">
        <f>SUM(I61:I61)</f>
        <v>0</v>
      </c>
      <c r="J60" s="239"/>
      <c r="K60" s="239">
        <f>SUM(K61:K61)</f>
        <v>0</v>
      </c>
      <c r="L60" s="239"/>
      <c r="M60" s="239">
        <f>SUM(M61:M61)</f>
        <v>0</v>
      </c>
      <c r="N60" s="238"/>
      <c r="O60" s="238">
        <f>SUM(O61:O61)</f>
        <v>0</v>
      </c>
      <c r="P60" s="238"/>
      <c r="Q60" s="238">
        <f>SUM(Q61:Q61)</f>
        <v>0</v>
      </c>
      <c r="R60" s="239"/>
      <c r="S60" s="239"/>
      <c r="T60" s="239"/>
      <c r="U60" s="239"/>
      <c r="V60" s="239">
        <f>SUM(V61:V61)</f>
        <v>1.79</v>
      </c>
      <c r="W60" s="239"/>
      <c r="X60" s="239"/>
      <c r="Y60" s="239"/>
      <c r="AG60" t="s">
        <v>151</v>
      </c>
    </row>
    <row r="61" spans="1:60" outlineLevel="1" x14ac:dyDescent="0.25">
      <c r="A61" s="265">
        <v>22</v>
      </c>
      <c r="B61" s="266" t="s">
        <v>544</v>
      </c>
      <c r="C61" s="271" t="s">
        <v>545</v>
      </c>
      <c r="D61" s="267" t="s">
        <v>179</v>
      </c>
      <c r="E61" s="268">
        <v>89.533259999999999</v>
      </c>
      <c r="F61" s="269"/>
      <c r="G61" s="270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0</v>
      </c>
      <c r="O61" s="230">
        <f>ROUND(E61*N61,2)</f>
        <v>0</v>
      </c>
      <c r="P61" s="230">
        <v>0</v>
      </c>
      <c r="Q61" s="230">
        <f>ROUND(E61*P61,2)</f>
        <v>0</v>
      </c>
      <c r="R61" s="231"/>
      <c r="S61" s="231" t="s">
        <v>155</v>
      </c>
      <c r="T61" s="231" t="s">
        <v>155</v>
      </c>
      <c r="U61" s="231">
        <v>0.02</v>
      </c>
      <c r="V61" s="231">
        <f>ROUND(E61*U61,2)</f>
        <v>1.79</v>
      </c>
      <c r="W61" s="231"/>
      <c r="X61" s="231" t="s">
        <v>441</v>
      </c>
      <c r="Y61" s="231" t="s">
        <v>157</v>
      </c>
      <c r="Z61" s="211"/>
      <c r="AA61" s="211"/>
      <c r="AB61" s="211"/>
      <c r="AC61" s="211"/>
      <c r="AD61" s="211"/>
      <c r="AE61" s="211"/>
      <c r="AF61" s="211"/>
      <c r="AG61" s="211" t="s">
        <v>442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x14ac:dyDescent="0.25">
      <c r="A62" s="240" t="s">
        <v>150</v>
      </c>
      <c r="B62" s="241" t="s">
        <v>114</v>
      </c>
      <c r="C62" s="254" t="s">
        <v>115</v>
      </c>
      <c r="D62" s="242"/>
      <c r="E62" s="243"/>
      <c r="F62" s="244"/>
      <c r="G62" s="245">
        <f>SUMIF(AG63:AG65,"&lt;&gt;NOR",G63:G65)</f>
        <v>0</v>
      </c>
      <c r="H62" s="239"/>
      <c r="I62" s="239">
        <f>SUM(I63:I65)</f>
        <v>0</v>
      </c>
      <c r="J62" s="239"/>
      <c r="K62" s="239">
        <f>SUM(K63:K65)</f>
        <v>0</v>
      </c>
      <c r="L62" s="239"/>
      <c r="M62" s="239">
        <f>SUM(M63:M65)</f>
        <v>0</v>
      </c>
      <c r="N62" s="238"/>
      <c r="O62" s="238">
        <f>SUM(O63:O65)</f>
        <v>0</v>
      </c>
      <c r="P62" s="238"/>
      <c r="Q62" s="238">
        <f>SUM(Q63:Q65)</f>
        <v>0.27</v>
      </c>
      <c r="R62" s="239"/>
      <c r="S62" s="239"/>
      <c r="T62" s="239"/>
      <c r="U62" s="239"/>
      <c r="V62" s="239">
        <f>SUM(V63:V65)</f>
        <v>5.49</v>
      </c>
      <c r="W62" s="239"/>
      <c r="X62" s="239"/>
      <c r="Y62" s="239"/>
      <c r="AG62" t="s">
        <v>151</v>
      </c>
    </row>
    <row r="63" spans="1:60" outlineLevel="1" x14ac:dyDescent="0.25">
      <c r="A63" s="247">
        <v>23</v>
      </c>
      <c r="B63" s="248" t="s">
        <v>546</v>
      </c>
      <c r="C63" s="255" t="s">
        <v>547</v>
      </c>
      <c r="D63" s="249" t="s">
        <v>172</v>
      </c>
      <c r="E63" s="250">
        <v>549.01</v>
      </c>
      <c r="F63" s="251"/>
      <c r="G63" s="252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0</v>
      </c>
      <c r="O63" s="230">
        <f>ROUND(E63*N63,2)</f>
        <v>0</v>
      </c>
      <c r="P63" s="230">
        <v>5.0000000000000001E-4</v>
      </c>
      <c r="Q63" s="230">
        <f>ROUND(E63*P63,2)</f>
        <v>0.27</v>
      </c>
      <c r="R63" s="231"/>
      <c r="S63" s="231" t="s">
        <v>155</v>
      </c>
      <c r="T63" s="231" t="s">
        <v>155</v>
      </c>
      <c r="U63" s="231">
        <v>0.01</v>
      </c>
      <c r="V63" s="231">
        <f>ROUND(E63*U63,2)</f>
        <v>5.49</v>
      </c>
      <c r="W63" s="231"/>
      <c r="X63" s="231" t="s">
        <v>156</v>
      </c>
      <c r="Y63" s="231" t="s">
        <v>157</v>
      </c>
      <c r="Z63" s="211"/>
      <c r="AA63" s="211"/>
      <c r="AB63" s="211"/>
      <c r="AC63" s="211"/>
      <c r="AD63" s="211"/>
      <c r="AE63" s="211"/>
      <c r="AF63" s="211"/>
      <c r="AG63" s="211" t="s">
        <v>158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28"/>
      <c r="B64" s="229"/>
      <c r="C64" s="256" t="s">
        <v>548</v>
      </c>
      <c r="D64" s="233"/>
      <c r="E64" s="234"/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160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5">
      <c r="A65" s="228"/>
      <c r="B65" s="229"/>
      <c r="C65" s="256" t="s">
        <v>549</v>
      </c>
      <c r="D65" s="233"/>
      <c r="E65" s="234">
        <v>549.01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160</v>
      </c>
      <c r="AH65" s="211">
        <v>5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x14ac:dyDescent="0.25">
      <c r="A66" s="240" t="s">
        <v>150</v>
      </c>
      <c r="B66" s="241" t="s">
        <v>120</v>
      </c>
      <c r="C66" s="254" t="s">
        <v>121</v>
      </c>
      <c r="D66" s="242"/>
      <c r="E66" s="243"/>
      <c r="F66" s="244"/>
      <c r="G66" s="245">
        <f>SUMIF(AG67:AG81,"&lt;&gt;NOR",G67:G81)</f>
        <v>0</v>
      </c>
      <c r="H66" s="239"/>
      <c r="I66" s="239">
        <f>SUM(I67:I81)</f>
        <v>0</v>
      </c>
      <c r="J66" s="239"/>
      <c r="K66" s="239">
        <f>SUM(K67:K81)</f>
        <v>0</v>
      </c>
      <c r="L66" s="239"/>
      <c r="M66" s="239">
        <f>SUM(M67:M81)</f>
        <v>0</v>
      </c>
      <c r="N66" s="238"/>
      <c r="O66" s="238">
        <f>SUM(O67:O81)</f>
        <v>0</v>
      </c>
      <c r="P66" s="238"/>
      <c r="Q66" s="238">
        <f>SUM(Q67:Q81)</f>
        <v>0</v>
      </c>
      <c r="R66" s="239"/>
      <c r="S66" s="239"/>
      <c r="T66" s="239"/>
      <c r="U66" s="239"/>
      <c r="V66" s="239">
        <f>SUM(V67:V81)</f>
        <v>135.94</v>
      </c>
      <c r="W66" s="239"/>
      <c r="X66" s="239"/>
      <c r="Y66" s="239"/>
      <c r="AG66" t="s">
        <v>151</v>
      </c>
    </row>
    <row r="67" spans="1:60" outlineLevel="1" x14ac:dyDescent="0.25">
      <c r="A67" s="247">
        <v>24</v>
      </c>
      <c r="B67" s="248" t="s">
        <v>177</v>
      </c>
      <c r="C67" s="255" t="s">
        <v>178</v>
      </c>
      <c r="D67" s="249" t="s">
        <v>179</v>
      </c>
      <c r="E67" s="250">
        <v>95.063310000000001</v>
      </c>
      <c r="F67" s="251"/>
      <c r="G67" s="252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155</v>
      </c>
      <c r="T67" s="231" t="s">
        <v>155</v>
      </c>
      <c r="U67" s="231">
        <v>0.49</v>
      </c>
      <c r="V67" s="231">
        <f>ROUND(E67*U67,2)</f>
        <v>46.58</v>
      </c>
      <c r="W67" s="231"/>
      <c r="X67" s="231" t="s">
        <v>156</v>
      </c>
      <c r="Y67" s="231" t="s">
        <v>157</v>
      </c>
      <c r="Z67" s="211"/>
      <c r="AA67" s="211"/>
      <c r="AB67" s="211"/>
      <c r="AC67" s="211"/>
      <c r="AD67" s="211"/>
      <c r="AE67" s="211"/>
      <c r="AF67" s="211"/>
      <c r="AG67" s="211" t="s">
        <v>158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28"/>
      <c r="B68" s="229"/>
      <c r="C68" s="257" t="s">
        <v>180</v>
      </c>
      <c r="D68" s="253"/>
      <c r="E68" s="253"/>
      <c r="F68" s="253"/>
      <c r="G68" s="253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165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2" x14ac:dyDescent="0.25">
      <c r="A69" s="228"/>
      <c r="B69" s="229"/>
      <c r="C69" s="256" t="s">
        <v>550</v>
      </c>
      <c r="D69" s="233"/>
      <c r="E69" s="234">
        <v>0.27450999999999998</v>
      </c>
      <c r="F69" s="231"/>
      <c r="G69" s="231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160</v>
      </c>
      <c r="AH69" s="211">
        <v>5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3" x14ac:dyDescent="0.25">
      <c r="A70" s="228"/>
      <c r="B70" s="229"/>
      <c r="C70" s="256" t="s">
        <v>551</v>
      </c>
      <c r="D70" s="233"/>
      <c r="E70" s="234">
        <v>94.788799999999995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1"/>
      <c r="AA70" s="211"/>
      <c r="AB70" s="211"/>
      <c r="AC70" s="211"/>
      <c r="AD70" s="211"/>
      <c r="AE70" s="211"/>
      <c r="AF70" s="211"/>
      <c r="AG70" s="211" t="s">
        <v>160</v>
      </c>
      <c r="AH70" s="211">
        <v>5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5">
      <c r="A71" s="247">
        <v>25</v>
      </c>
      <c r="B71" s="248" t="s">
        <v>185</v>
      </c>
      <c r="C71" s="255" t="s">
        <v>186</v>
      </c>
      <c r="D71" s="249" t="s">
        <v>179</v>
      </c>
      <c r="E71" s="250">
        <v>855.56975</v>
      </c>
      <c r="F71" s="251"/>
      <c r="G71" s="252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21</v>
      </c>
      <c r="M71" s="231">
        <f>G71*(1+L71/100)</f>
        <v>0</v>
      </c>
      <c r="N71" s="230">
        <v>0</v>
      </c>
      <c r="O71" s="230">
        <f>ROUND(E71*N71,2)</f>
        <v>0</v>
      </c>
      <c r="P71" s="230">
        <v>0</v>
      </c>
      <c r="Q71" s="230">
        <f>ROUND(E71*P71,2)</f>
        <v>0</v>
      </c>
      <c r="R71" s="231"/>
      <c r="S71" s="231" t="s">
        <v>155</v>
      </c>
      <c r="T71" s="231" t="s">
        <v>155</v>
      </c>
      <c r="U71" s="231">
        <v>0</v>
      </c>
      <c r="V71" s="231">
        <f>ROUND(E71*U71,2)</f>
        <v>0</v>
      </c>
      <c r="W71" s="231"/>
      <c r="X71" s="231" t="s">
        <v>156</v>
      </c>
      <c r="Y71" s="231" t="s">
        <v>157</v>
      </c>
      <c r="Z71" s="211"/>
      <c r="AA71" s="211"/>
      <c r="AB71" s="211"/>
      <c r="AC71" s="211"/>
      <c r="AD71" s="211"/>
      <c r="AE71" s="211"/>
      <c r="AF71" s="211"/>
      <c r="AG71" s="211" t="s">
        <v>158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28"/>
      <c r="B72" s="229"/>
      <c r="C72" s="256" t="s">
        <v>552</v>
      </c>
      <c r="D72" s="233"/>
      <c r="E72" s="234">
        <v>855.56975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1"/>
      <c r="AA72" s="211"/>
      <c r="AB72" s="211"/>
      <c r="AC72" s="211"/>
      <c r="AD72" s="211"/>
      <c r="AE72" s="211"/>
      <c r="AF72" s="211"/>
      <c r="AG72" s="211" t="s">
        <v>160</v>
      </c>
      <c r="AH72" s="211">
        <v>5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5">
      <c r="A73" s="247">
        <v>26</v>
      </c>
      <c r="B73" s="248" t="s">
        <v>188</v>
      </c>
      <c r="C73" s="255" t="s">
        <v>189</v>
      </c>
      <c r="D73" s="249" t="s">
        <v>179</v>
      </c>
      <c r="E73" s="250">
        <v>95.063310000000001</v>
      </c>
      <c r="F73" s="251"/>
      <c r="G73" s="252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0</v>
      </c>
      <c r="O73" s="230">
        <f>ROUND(E73*N73,2)</f>
        <v>0</v>
      </c>
      <c r="P73" s="230">
        <v>0</v>
      </c>
      <c r="Q73" s="230">
        <f>ROUND(E73*P73,2)</f>
        <v>0</v>
      </c>
      <c r="R73" s="231"/>
      <c r="S73" s="231" t="s">
        <v>155</v>
      </c>
      <c r="T73" s="231" t="s">
        <v>155</v>
      </c>
      <c r="U73" s="231">
        <v>0.94</v>
      </c>
      <c r="V73" s="231">
        <f>ROUND(E73*U73,2)</f>
        <v>89.36</v>
      </c>
      <c r="W73" s="231"/>
      <c r="X73" s="231" t="s">
        <v>156</v>
      </c>
      <c r="Y73" s="231" t="s">
        <v>157</v>
      </c>
      <c r="Z73" s="211"/>
      <c r="AA73" s="211"/>
      <c r="AB73" s="211"/>
      <c r="AC73" s="211"/>
      <c r="AD73" s="211"/>
      <c r="AE73" s="211"/>
      <c r="AF73" s="211"/>
      <c r="AG73" s="211" t="s">
        <v>158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28"/>
      <c r="B74" s="229"/>
      <c r="C74" s="256" t="s">
        <v>553</v>
      </c>
      <c r="D74" s="233"/>
      <c r="E74" s="234">
        <v>95.063310000000001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160</v>
      </c>
      <c r="AH74" s="211">
        <v>5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20.399999999999999" outlineLevel="1" x14ac:dyDescent="0.25">
      <c r="A75" s="247">
        <v>27</v>
      </c>
      <c r="B75" s="248" t="s">
        <v>554</v>
      </c>
      <c r="C75" s="255" t="s">
        <v>555</v>
      </c>
      <c r="D75" s="249" t="s">
        <v>179</v>
      </c>
      <c r="E75" s="250">
        <v>0.27450999999999998</v>
      </c>
      <c r="F75" s="251"/>
      <c r="G75" s="252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0</v>
      </c>
      <c r="O75" s="230">
        <f>ROUND(E75*N75,2)</f>
        <v>0</v>
      </c>
      <c r="P75" s="230">
        <v>0</v>
      </c>
      <c r="Q75" s="230">
        <f>ROUND(E75*P75,2)</f>
        <v>0</v>
      </c>
      <c r="R75" s="231"/>
      <c r="S75" s="231" t="s">
        <v>155</v>
      </c>
      <c r="T75" s="231" t="s">
        <v>155</v>
      </c>
      <c r="U75" s="231">
        <v>0</v>
      </c>
      <c r="V75" s="231">
        <f>ROUND(E75*U75,2)</f>
        <v>0</v>
      </c>
      <c r="W75" s="231"/>
      <c r="X75" s="231" t="s">
        <v>156</v>
      </c>
      <c r="Y75" s="231" t="s">
        <v>157</v>
      </c>
      <c r="Z75" s="211"/>
      <c r="AA75" s="211"/>
      <c r="AB75" s="211"/>
      <c r="AC75" s="211"/>
      <c r="AD75" s="211"/>
      <c r="AE75" s="211"/>
      <c r="AF75" s="211"/>
      <c r="AG75" s="211" t="s">
        <v>158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28"/>
      <c r="B76" s="229"/>
      <c r="C76" s="257" t="s">
        <v>198</v>
      </c>
      <c r="D76" s="253"/>
      <c r="E76" s="253"/>
      <c r="F76" s="253"/>
      <c r="G76" s="253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165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2" x14ac:dyDescent="0.25">
      <c r="A77" s="228"/>
      <c r="B77" s="229"/>
      <c r="C77" s="256" t="s">
        <v>556</v>
      </c>
      <c r="D77" s="233"/>
      <c r="E77" s="234">
        <v>0.27450999999999998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1"/>
      <c r="AA77" s="211"/>
      <c r="AB77" s="211"/>
      <c r="AC77" s="211"/>
      <c r="AD77" s="211"/>
      <c r="AE77" s="211"/>
      <c r="AF77" s="211"/>
      <c r="AG77" s="211" t="s">
        <v>160</v>
      </c>
      <c r="AH77" s="211">
        <v>7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ht="20.399999999999999" outlineLevel="1" x14ac:dyDescent="0.25">
      <c r="A78" s="247">
        <v>28</v>
      </c>
      <c r="B78" s="248" t="s">
        <v>204</v>
      </c>
      <c r="C78" s="255" t="s">
        <v>205</v>
      </c>
      <c r="D78" s="249" t="s">
        <v>179</v>
      </c>
      <c r="E78" s="250">
        <v>94.788799999999995</v>
      </c>
      <c r="F78" s="251"/>
      <c r="G78" s="252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</v>
      </c>
      <c r="O78" s="230">
        <f>ROUND(E78*N78,2)</f>
        <v>0</v>
      </c>
      <c r="P78" s="230">
        <v>0</v>
      </c>
      <c r="Q78" s="230">
        <f>ROUND(E78*P78,2)</f>
        <v>0</v>
      </c>
      <c r="R78" s="231"/>
      <c r="S78" s="231" t="s">
        <v>155</v>
      </c>
      <c r="T78" s="231" t="s">
        <v>155</v>
      </c>
      <c r="U78" s="231">
        <v>0</v>
      </c>
      <c r="V78" s="231">
        <f>ROUND(E78*U78,2)</f>
        <v>0</v>
      </c>
      <c r="W78" s="231"/>
      <c r="X78" s="231" t="s">
        <v>156</v>
      </c>
      <c r="Y78" s="231" t="s">
        <v>157</v>
      </c>
      <c r="Z78" s="211"/>
      <c r="AA78" s="211"/>
      <c r="AB78" s="211"/>
      <c r="AC78" s="211"/>
      <c r="AD78" s="211"/>
      <c r="AE78" s="211"/>
      <c r="AF78" s="211"/>
      <c r="AG78" s="211" t="s">
        <v>158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5">
      <c r="A79" s="228"/>
      <c r="B79" s="229"/>
      <c r="C79" s="256" t="s">
        <v>557</v>
      </c>
      <c r="D79" s="233"/>
      <c r="E79" s="234">
        <v>94.36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160</v>
      </c>
      <c r="AH79" s="211">
        <v>7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3" x14ac:dyDescent="0.25">
      <c r="A80" s="228"/>
      <c r="B80" s="229"/>
      <c r="C80" s="256" t="s">
        <v>558</v>
      </c>
      <c r="D80" s="233"/>
      <c r="E80" s="234">
        <v>0.16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160</v>
      </c>
      <c r="AH80" s="211">
        <v>7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3" x14ac:dyDescent="0.25">
      <c r="A81" s="228"/>
      <c r="B81" s="229"/>
      <c r="C81" s="256" t="s">
        <v>559</v>
      </c>
      <c r="D81" s="233"/>
      <c r="E81" s="234">
        <v>0.26879999999999998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1"/>
      <c r="AA81" s="211"/>
      <c r="AB81" s="211"/>
      <c r="AC81" s="211"/>
      <c r="AD81" s="211"/>
      <c r="AE81" s="211"/>
      <c r="AF81" s="211"/>
      <c r="AG81" s="211" t="s">
        <v>160</v>
      </c>
      <c r="AH81" s="211">
        <v>7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x14ac:dyDescent="0.25">
      <c r="A82" s="3"/>
      <c r="B82" s="4"/>
      <c r="C82" s="258"/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E82">
        <v>12</v>
      </c>
      <c r="AF82">
        <v>21</v>
      </c>
      <c r="AG82" t="s">
        <v>136</v>
      </c>
    </row>
    <row r="83" spans="1:60" x14ac:dyDescent="0.25">
      <c r="A83" s="214"/>
      <c r="B83" s="215" t="s">
        <v>31</v>
      </c>
      <c r="C83" s="259"/>
      <c r="D83" s="216"/>
      <c r="E83" s="217"/>
      <c r="F83" s="217"/>
      <c r="G83" s="246">
        <f>G8+G25+G31+G49+G53+G60+G62+G66</f>
        <v>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f>SUMIF(L7:L81,AE82,G7:G81)</f>
        <v>0</v>
      </c>
      <c r="AF83">
        <f>SUMIF(L7:L81,AF82,G7:G81)</f>
        <v>0</v>
      </c>
      <c r="AG83" t="s">
        <v>207</v>
      </c>
    </row>
    <row r="84" spans="1:60" x14ac:dyDescent="0.25">
      <c r="A84" s="3"/>
      <c r="B84" s="4"/>
      <c r="C84" s="258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</row>
    <row r="85" spans="1:60" x14ac:dyDescent="0.25">
      <c r="A85" s="3"/>
      <c r="B85" s="4"/>
      <c r="C85" s="258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60" x14ac:dyDescent="0.25">
      <c r="A86" s="218" t="s">
        <v>208</v>
      </c>
      <c r="B86" s="218"/>
      <c r="C86" s="260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60" x14ac:dyDescent="0.25">
      <c r="A87" s="219"/>
      <c r="B87" s="220"/>
      <c r="C87" s="261"/>
      <c r="D87" s="220"/>
      <c r="E87" s="220"/>
      <c r="F87" s="220"/>
      <c r="G87" s="221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G87" t="s">
        <v>209</v>
      </c>
    </row>
    <row r="88" spans="1:60" x14ac:dyDescent="0.25">
      <c r="A88" s="222"/>
      <c r="B88" s="223"/>
      <c r="C88" s="262"/>
      <c r="D88" s="223"/>
      <c r="E88" s="223"/>
      <c r="F88" s="223"/>
      <c r="G88" s="22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</row>
    <row r="89" spans="1:60" x14ac:dyDescent="0.25">
      <c r="A89" s="222"/>
      <c r="B89" s="223"/>
      <c r="C89" s="262"/>
      <c r="D89" s="223"/>
      <c r="E89" s="223"/>
      <c r="F89" s="223"/>
      <c r="G89" s="22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5">
      <c r="A90" s="222"/>
      <c r="B90" s="223"/>
      <c r="C90" s="262"/>
      <c r="D90" s="223"/>
      <c r="E90" s="223"/>
      <c r="F90" s="223"/>
      <c r="G90" s="22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5">
      <c r="A91" s="225"/>
      <c r="B91" s="226"/>
      <c r="C91" s="263"/>
      <c r="D91" s="226"/>
      <c r="E91" s="226"/>
      <c r="F91" s="226"/>
      <c r="G91" s="227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5">
      <c r="A92" s="3"/>
      <c r="B92" s="4"/>
      <c r="C92" s="258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5">
      <c r="C93" s="264"/>
      <c r="D93" s="10"/>
      <c r="AG93" t="s">
        <v>210</v>
      </c>
    </row>
    <row r="94" spans="1:60" x14ac:dyDescent="0.25">
      <c r="D94" s="10"/>
    </row>
    <row r="95" spans="1:60" x14ac:dyDescent="0.25">
      <c r="D95" s="10"/>
    </row>
    <row r="96" spans="1:60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0">
    <mergeCell ref="A1:G1"/>
    <mergeCell ref="C2:G2"/>
    <mergeCell ref="C3:G3"/>
    <mergeCell ref="C4:G4"/>
    <mergeCell ref="A86:C86"/>
    <mergeCell ref="A87:G91"/>
    <mergeCell ref="C33:G33"/>
    <mergeCell ref="C34:G34"/>
    <mergeCell ref="C68:G68"/>
    <mergeCell ref="C76:G7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A97B2-B8C2-43E8-B1CE-5544522253E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5" customWidth="1"/>
    <col min="3" max="3" width="38.33203125" style="175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196" t="s">
        <v>7</v>
      </c>
      <c r="B1" s="196"/>
      <c r="C1" s="196"/>
      <c r="D1" s="196"/>
      <c r="E1" s="196"/>
      <c r="F1" s="196"/>
      <c r="G1" s="196"/>
      <c r="AG1" t="s">
        <v>124</v>
      </c>
    </row>
    <row r="2" spans="1:60" ht="25.05" customHeight="1" x14ac:dyDescent="0.25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125</v>
      </c>
    </row>
    <row r="3" spans="1:60" ht="25.05" customHeight="1" x14ac:dyDescent="0.25">
      <c r="A3" s="197" t="s">
        <v>9</v>
      </c>
      <c r="B3" s="49" t="s">
        <v>70</v>
      </c>
      <c r="C3" s="200" t="s">
        <v>71</v>
      </c>
      <c r="D3" s="198"/>
      <c r="E3" s="198"/>
      <c r="F3" s="198"/>
      <c r="G3" s="199"/>
      <c r="AC3" s="175" t="s">
        <v>561</v>
      </c>
      <c r="AG3" t="s">
        <v>126</v>
      </c>
    </row>
    <row r="4" spans="1:60" ht="25.05" customHeight="1" x14ac:dyDescent="0.25">
      <c r="A4" s="201" t="s">
        <v>10</v>
      </c>
      <c r="B4" s="202" t="s">
        <v>70</v>
      </c>
      <c r="C4" s="203" t="s">
        <v>71</v>
      </c>
      <c r="D4" s="204"/>
      <c r="E4" s="204"/>
      <c r="F4" s="204"/>
      <c r="G4" s="205"/>
      <c r="AG4" t="s">
        <v>127</v>
      </c>
    </row>
    <row r="5" spans="1:60" x14ac:dyDescent="0.25">
      <c r="D5" s="10"/>
    </row>
    <row r="6" spans="1:60" ht="39.6" x14ac:dyDescent="0.25">
      <c r="A6" s="207" t="s">
        <v>128</v>
      </c>
      <c r="B6" s="209" t="s">
        <v>129</v>
      </c>
      <c r="C6" s="209" t="s">
        <v>130</v>
      </c>
      <c r="D6" s="208" t="s">
        <v>131</v>
      </c>
      <c r="E6" s="207" t="s">
        <v>132</v>
      </c>
      <c r="F6" s="206" t="s">
        <v>133</v>
      </c>
      <c r="G6" s="207" t="s">
        <v>31</v>
      </c>
      <c r="H6" s="210" t="s">
        <v>32</v>
      </c>
      <c r="I6" s="210" t="s">
        <v>134</v>
      </c>
      <c r="J6" s="210" t="s">
        <v>33</v>
      </c>
      <c r="K6" s="210" t="s">
        <v>135</v>
      </c>
      <c r="L6" s="210" t="s">
        <v>136</v>
      </c>
      <c r="M6" s="210" t="s">
        <v>137</v>
      </c>
      <c r="N6" s="210" t="s">
        <v>138</v>
      </c>
      <c r="O6" s="210" t="s">
        <v>139</v>
      </c>
      <c r="P6" s="210" t="s">
        <v>140</v>
      </c>
      <c r="Q6" s="210" t="s">
        <v>141</v>
      </c>
      <c r="R6" s="210" t="s">
        <v>142</v>
      </c>
      <c r="S6" s="210" t="s">
        <v>143</v>
      </c>
      <c r="T6" s="210" t="s">
        <v>144</v>
      </c>
      <c r="U6" s="210" t="s">
        <v>145</v>
      </c>
      <c r="V6" s="210" t="s">
        <v>146</v>
      </c>
      <c r="W6" s="210" t="s">
        <v>147</v>
      </c>
      <c r="X6" s="210" t="s">
        <v>148</v>
      </c>
      <c r="Y6" s="210" t="s">
        <v>149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5">
      <c r="A8" s="240" t="s">
        <v>150</v>
      </c>
      <c r="B8" s="241" t="s">
        <v>70</v>
      </c>
      <c r="C8" s="254" t="s">
        <v>29</v>
      </c>
      <c r="D8" s="242"/>
      <c r="E8" s="243"/>
      <c r="F8" s="244"/>
      <c r="G8" s="245">
        <f>SUMIF(AG9:AG20,"&lt;&gt;NOR",G9:G20)</f>
        <v>0</v>
      </c>
      <c r="H8" s="239"/>
      <c r="I8" s="239">
        <f>SUM(I9:I20)</f>
        <v>0</v>
      </c>
      <c r="J8" s="239"/>
      <c r="K8" s="239">
        <f>SUM(K9:K20)</f>
        <v>0</v>
      </c>
      <c r="L8" s="239"/>
      <c r="M8" s="239">
        <f>SUM(M9:M20)</f>
        <v>0</v>
      </c>
      <c r="N8" s="238"/>
      <c r="O8" s="238">
        <f>SUM(O9:O20)</f>
        <v>0</v>
      </c>
      <c r="P8" s="238"/>
      <c r="Q8" s="238">
        <f>SUM(Q9:Q20)</f>
        <v>0</v>
      </c>
      <c r="R8" s="239"/>
      <c r="S8" s="239"/>
      <c r="T8" s="239"/>
      <c r="U8" s="239"/>
      <c r="V8" s="239">
        <f>SUM(V9:V20)</f>
        <v>0</v>
      </c>
      <c r="W8" s="239"/>
      <c r="X8" s="239"/>
      <c r="Y8" s="239"/>
      <c r="AG8" t="s">
        <v>151</v>
      </c>
    </row>
    <row r="9" spans="1:60" outlineLevel="1" x14ac:dyDescent="0.25">
      <c r="A9" s="247">
        <v>1</v>
      </c>
      <c r="B9" s="248" t="s">
        <v>562</v>
      </c>
      <c r="C9" s="255" t="s">
        <v>563</v>
      </c>
      <c r="D9" s="249" t="s">
        <v>564</v>
      </c>
      <c r="E9" s="250">
        <v>1</v>
      </c>
      <c r="F9" s="251"/>
      <c r="G9" s="252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155</v>
      </c>
      <c r="T9" s="231" t="s">
        <v>276</v>
      </c>
      <c r="U9" s="231">
        <v>0</v>
      </c>
      <c r="V9" s="231">
        <f>ROUND(E9*U9,2)</f>
        <v>0</v>
      </c>
      <c r="W9" s="231"/>
      <c r="X9" s="231" t="s">
        <v>565</v>
      </c>
      <c r="Y9" s="231" t="s">
        <v>566</v>
      </c>
      <c r="Z9" s="211"/>
      <c r="AA9" s="211"/>
      <c r="AB9" s="211"/>
      <c r="AC9" s="211"/>
      <c r="AD9" s="211"/>
      <c r="AE9" s="211"/>
      <c r="AF9" s="211"/>
      <c r="AG9" s="211" t="s">
        <v>567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28"/>
      <c r="B10" s="229"/>
      <c r="C10" s="257" t="s">
        <v>582</v>
      </c>
      <c r="D10" s="253"/>
      <c r="E10" s="253"/>
      <c r="F10" s="253"/>
      <c r="G10" s="253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165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ht="21" outlineLevel="3" x14ac:dyDescent="0.25">
      <c r="A11" s="228"/>
      <c r="B11" s="229"/>
      <c r="C11" s="279" t="s">
        <v>568</v>
      </c>
      <c r="D11" s="275"/>
      <c r="E11" s="275"/>
      <c r="F11" s="275"/>
      <c r="G11" s="275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165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74" t="str">
        <f>C11</f>
        <v>Vyhotovení protokolu o vytyčení stavby se seznamem souřadnic vytyčených bodů a jejich polohopisnými (S-JTSK) a výškopisnými (Bpv) hodnotami.</v>
      </c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47">
        <v>2</v>
      </c>
      <c r="B12" s="248" t="s">
        <v>569</v>
      </c>
      <c r="C12" s="255" t="s">
        <v>570</v>
      </c>
      <c r="D12" s="249" t="s">
        <v>564</v>
      </c>
      <c r="E12" s="250">
        <v>1</v>
      </c>
      <c r="F12" s="251"/>
      <c r="G12" s="252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155</v>
      </c>
      <c r="T12" s="231" t="s">
        <v>276</v>
      </c>
      <c r="U12" s="231">
        <v>0</v>
      </c>
      <c r="V12" s="231">
        <f>ROUND(E12*U12,2)</f>
        <v>0</v>
      </c>
      <c r="W12" s="231"/>
      <c r="X12" s="231" t="s">
        <v>565</v>
      </c>
      <c r="Y12" s="231" t="s">
        <v>566</v>
      </c>
      <c r="Z12" s="211"/>
      <c r="AA12" s="211"/>
      <c r="AB12" s="211"/>
      <c r="AC12" s="211"/>
      <c r="AD12" s="211"/>
      <c r="AE12" s="211"/>
      <c r="AF12" s="211"/>
      <c r="AG12" s="211" t="s">
        <v>567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28"/>
      <c r="B13" s="229"/>
      <c r="C13" s="257" t="s">
        <v>571</v>
      </c>
      <c r="D13" s="253"/>
      <c r="E13" s="253"/>
      <c r="F13" s="253"/>
      <c r="G13" s="253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165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74" t="str">
        <f>C13</f>
        <v>Zaměření a vytýčení stávajících inženýrských sítí v místě stavby z hlediska jejich ochrany při provádění stavby.</v>
      </c>
      <c r="BB13" s="211"/>
      <c r="BC13" s="211"/>
      <c r="BD13" s="211"/>
      <c r="BE13" s="211"/>
      <c r="BF13" s="211"/>
      <c r="BG13" s="211"/>
      <c r="BH13" s="211"/>
    </row>
    <row r="14" spans="1:60" outlineLevel="1" x14ac:dyDescent="0.25">
      <c r="A14" s="247">
        <v>3</v>
      </c>
      <c r="B14" s="248" t="s">
        <v>572</v>
      </c>
      <c r="C14" s="255" t="s">
        <v>573</v>
      </c>
      <c r="D14" s="249" t="s">
        <v>564</v>
      </c>
      <c r="E14" s="250">
        <v>1</v>
      </c>
      <c r="F14" s="251"/>
      <c r="G14" s="252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155</v>
      </c>
      <c r="T14" s="231" t="s">
        <v>276</v>
      </c>
      <c r="U14" s="231">
        <v>0</v>
      </c>
      <c r="V14" s="231">
        <f>ROUND(E14*U14,2)</f>
        <v>0</v>
      </c>
      <c r="W14" s="231"/>
      <c r="X14" s="231" t="s">
        <v>565</v>
      </c>
      <c r="Y14" s="231" t="s">
        <v>566</v>
      </c>
      <c r="Z14" s="211"/>
      <c r="AA14" s="211"/>
      <c r="AB14" s="211"/>
      <c r="AC14" s="211"/>
      <c r="AD14" s="211"/>
      <c r="AE14" s="211"/>
      <c r="AF14" s="211"/>
      <c r="AG14" s="211" t="s">
        <v>567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2" x14ac:dyDescent="0.25">
      <c r="A15" s="228"/>
      <c r="B15" s="229"/>
      <c r="C15" s="257" t="s">
        <v>574</v>
      </c>
      <c r="D15" s="253"/>
      <c r="E15" s="253"/>
      <c r="F15" s="253"/>
      <c r="G15" s="253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1"/>
      <c r="AA15" s="211"/>
      <c r="AB15" s="211"/>
      <c r="AC15" s="211"/>
      <c r="AD15" s="211"/>
      <c r="AE15" s="211"/>
      <c r="AF15" s="211"/>
      <c r="AG15" s="211" t="s">
        <v>165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28"/>
      <c r="B16" s="229"/>
      <c r="C16" s="256" t="s">
        <v>575</v>
      </c>
      <c r="D16" s="233"/>
      <c r="E16" s="234">
        <v>1</v>
      </c>
      <c r="F16" s="231"/>
      <c r="G16" s="231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160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47">
        <v>4</v>
      </c>
      <c r="B17" s="248" t="s">
        <v>576</v>
      </c>
      <c r="C17" s="255" t="s">
        <v>577</v>
      </c>
      <c r="D17" s="249" t="s">
        <v>564</v>
      </c>
      <c r="E17" s="250">
        <v>1</v>
      </c>
      <c r="F17" s="251"/>
      <c r="G17" s="252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155</v>
      </c>
      <c r="T17" s="231" t="s">
        <v>276</v>
      </c>
      <c r="U17" s="231">
        <v>0</v>
      </c>
      <c r="V17" s="231">
        <f>ROUND(E17*U17,2)</f>
        <v>0</v>
      </c>
      <c r="W17" s="231"/>
      <c r="X17" s="231" t="s">
        <v>565</v>
      </c>
      <c r="Y17" s="231" t="s">
        <v>566</v>
      </c>
      <c r="Z17" s="211"/>
      <c r="AA17" s="211"/>
      <c r="AB17" s="211"/>
      <c r="AC17" s="211"/>
      <c r="AD17" s="211"/>
      <c r="AE17" s="211"/>
      <c r="AF17" s="211"/>
      <c r="AG17" s="211" t="s">
        <v>567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ht="31.2" outlineLevel="2" x14ac:dyDescent="0.25">
      <c r="A18" s="228"/>
      <c r="B18" s="229"/>
      <c r="C18" s="257" t="s">
        <v>578</v>
      </c>
      <c r="D18" s="253"/>
      <c r="E18" s="253"/>
      <c r="F18" s="253"/>
      <c r="G18" s="253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165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74" t="str">
        <f>C18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8" s="211"/>
      <c r="BC18" s="211"/>
      <c r="BD18" s="211"/>
      <c r="BE18" s="211"/>
      <c r="BF18" s="211"/>
      <c r="BG18" s="211"/>
      <c r="BH18" s="211"/>
    </row>
    <row r="19" spans="1:60" outlineLevel="1" x14ac:dyDescent="0.25">
      <c r="A19" s="247">
        <v>5</v>
      </c>
      <c r="B19" s="248" t="s">
        <v>579</v>
      </c>
      <c r="C19" s="255" t="s">
        <v>580</v>
      </c>
      <c r="D19" s="249" t="s">
        <v>564</v>
      </c>
      <c r="E19" s="250">
        <v>1</v>
      </c>
      <c r="F19" s="251"/>
      <c r="G19" s="252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</v>
      </c>
      <c r="O19" s="230">
        <f>ROUND(E19*N19,2)</f>
        <v>0</v>
      </c>
      <c r="P19" s="230">
        <v>0</v>
      </c>
      <c r="Q19" s="230">
        <f>ROUND(E19*P19,2)</f>
        <v>0</v>
      </c>
      <c r="R19" s="231"/>
      <c r="S19" s="231" t="s">
        <v>155</v>
      </c>
      <c r="T19" s="231" t="s">
        <v>276</v>
      </c>
      <c r="U19" s="231">
        <v>0</v>
      </c>
      <c r="V19" s="231">
        <f>ROUND(E19*U19,2)</f>
        <v>0</v>
      </c>
      <c r="W19" s="231"/>
      <c r="X19" s="231" t="s">
        <v>565</v>
      </c>
      <c r="Y19" s="231" t="s">
        <v>566</v>
      </c>
      <c r="Z19" s="211"/>
      <c r="AA19" s="211"/>
      <c r="AB19" s="211"/>
      <c r="AC19" s="211"/>
      <c r="AD19" s="211"/>
      <c r="AE19" s="211"/>
      <c r="AF19" s="211"/>
      <c r="AG19" s="211" t="s">
        <v>567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28"/>
      <c r="B20" s="229"/>
      <c r="C20" s="257" t="s">
        <v>581</v>
      </c>
      <c r="D20" s="253"/>
      <c r="E20" s="253"/>
      <c r="F20" s="253"/>
      <c r="G20" s="253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165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x14ac:dyDescent="0.25">
      <c r="A21" s="3"/>
      <c r="B21" s="4"/>
      <c r="C21" s="258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v>12</v>
      </c>
      <c r="AF21">
        <v>21</v>
      </c>
      <c r="AG21" t="s">
        <v>136</v>
      </c>
    </row>
    <row r="22" spans="1:60" x14ac:dyDescent="0.25">
      <c r="A22" s="214"/>
      <c r="B22" s="215" t="s">
        <v>31</v>
      </c>
      <c r="C22" s="259"/>
      <c r="D22" s="216"/>
      <c r="E22" s="217"/>
      <c r="F22" s="217"/>
      <c r="G22" s="246">
        <f>G8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f>SUMIF(L7:L20,AE21,G7:G20)</f>
        <v>0</v>
      </c>
      <c r="AF22">
        <f>SUMIF(L7:L20,AF21,G7:G20)</f>
        <v>0</v>
      </c>
      <c r="AG22" t="s">
        <v>207</v>
      </c>
    </row>
    <row r="23" spans="1:60" x14ac:dyDescent="0.25">
      <c r="A23" s="3"/>
      <c r="B23" s="4"/>
      <c r="C23" s="258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5">
      <c r="A24" s="3"/>
      <c r="B24" s="4"/>
      <c r="C24" s="258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5">
      <c r="A25" s="218" t="s">
        <v>208</v>
      </c>
      <c r="B25" s="218"/>
      <c r="C25" s="260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5">
      <c r="A26" s="219"/>
      <c r="B26" s="220"/>
      <c r="C26" s="261"/>
      <c r="D26" s="220"/>
      <c r="E26" s="220"/>
      <c r="F26" s="220"/>
      <c r="G26" s="221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G26" t="s">
        <v>209</v>
      </c>
    </row>
    <row r="27" spans="1:60" x14ac:dyDescent="0.25">
      <c r="A27" s="222"/>
      <c r="B27" s="223"/>
      <c r="C27" s="262"/>
      <c r="D27" s="223"/>
      <c r="E27" s="223"/>
      <c r="F27" s="223"/>
      <c r="G27" s="22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222"/>
      <c r="B28" s="223"/>
      <c r="C28" s="262"/>
      <c r="D28" s="223"/>
      <c r="E28" s="223"/>
      <c r="F28" s="223"/>
      <c r="G28" s="224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222"/>
      <c r="B29" s="223"/>
      <c r="C29" s="262"/>
      <c r="D29" s="223"/>
      <c r="E29" s="223"/>
      <c r="F29" s="223"/>
      <c r="G29" s="22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A30" s="225"/>
      <c r="B30" s="226"/>
      <c r="C30" s="263"/>
      <c r="D30" s="226"/>
      <c r="E30" s="226"/>
      <c r="F30" s="226"/>
      <c r="G30" s="227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5">
      <c r="A31" s="3"/>
      <c r="B31" s="4"/>
      <c r="C31" s="258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5">
      <c r="C32" s="264"/>
      <c r="D32" s="10"/>
      <c r="AG32" t="s">
        <v>210</v>
      </c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12">
    <mergeCell ref="C18:G18"/>
    <mergeCell ref="C20:G20"/>
    <mergeCell ref="A1:G1"/>
    <mergeCell ref="C2:G2"/>
    <mergeCell ref="C3:G3"/>
    <mergeCell ref="C4:G4"/>
    <mergeCell ref="A25:C25"/>
    <mergeCell ref="A26:G30"/>
    <mergeCell ref="C10:G10"/>
    <mergeCell ref="C11:G11"/>
    <mergeCell ref="C13:G13"/>
    <mergeCell ref="C15:G1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SO 01 SO 01_1 Pol</vt:lpstr>
      <vt:lpstr>SO 01 SO 01_2 Pol</vt:lpstr>
      <vt:lpstr>SO 01 SO 01_3 Pol</vt:lpstr>
      <vt:lpstr>SO 02 SO 02_1 Pol</vt:lpstr>
      <vt:lpstr>SO 04 SO 04_1 Pol</vt:lpstr>
      <vt:lpstr>VN VN Naklady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SO 01_1 Pol'!Názvy_tisku</vt:lpstr>
      <vt:lpstr>'SO 01 SO 01_2 Pol'!Názvy_tisku</vt:lpstr>
      <vt:lpstr>'SO 01 SO 01_3 Pol'!Názvy_tisku</vt:lpstr>
      <vt:lpstr>'SO 02 SO 02_1 Pol'!Názvy_tisku</vt:lpstr>
      <vt:lpstr>'SO 04 SO 04_1 Pol'!Názvy_tisku</vt:lpstr>
      <vt:lpstr>'VN VN Naklady'!Názvy_tisku</vt:lpstr>
      <vt:lpstr>oadresa</vt:lpstr>
      <vt:lpstr>Stavba!Objednatel</vt:lpstr>
      <vt:lpstr>Stavba!Objekt</vt:lpstr>
      <vt:lpstr>'SO 01 SO 01_1 Pol'!Oblast_tisku</vt:lpstr>
      <vt:lpstr>'SO 01 SO 01_2 Pol'!Oblast_tisku</vt:lpstr>
      <vt:lpstr>'SO 01 SO 01_3 Pol'!Oblast_tisku</vt:lpstr>
      <vt:lpstr>'SO 02 SO 02_1 Pol'!Oblast_tisku</vt:lpstr>
      <vt:lpstr>'SO 04 SO 04_1 Pol'!Oblast_tisku</vt:lpstr>
      <vt:lpstr>Stavba!Oblast_tisku</vt:lpstr>
      <vt:lpstr>'VN VN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Jerabek</dc:creator>
  <cp:lastModifiedBy>Petr Jerabek</cp:lastModifiedBy>
  <cp:lastPrinted>2019-03-19T12:27:02Z</cp:lastPrinted>
  <dcterms:created xsi:type="dcterms:W3CDTF">2009-04-08T07:15:50Z</dcterms:created>
  <dcterms:modified xsi:type="dcterms:W3CDTF">2024-11-26T22:05:07Z</dcterms:modified>
</cp:coreProperties>
</file>