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76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1 1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11 Pol'!$A$1:$Y$99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2" l="1"/>
  <c r="I68" i="1" s="1"/>
  <c r="I18" i="1" s="1"/>
  <c r="G90" i="12"/>
  <c r="G36" i="12"/>
  <c r="G34" i="12" s="1"/>
  <c r="I58" i="1" s="1"/>
  <c r="G35" i="12"/>
  <c r="G71" i="12"/>
  <c r="G76" i="12"/>
  <c r="I65" i="1" s="1"/>
  <c r="I64" i="1"/>
  <c r="G97" i="12"/>
  <c r="G95" i="12"/>
  <c r="G96" i="12"/>
  <c r="G94" i="12"/>
  <c r="G91" i="12" s="1"/>
  <c r="I69" i="1" s="1"/>
  <c r="G92" i="12"/>
  <c r="G87" i="12"/>
  <c r="G88" i="12"/>
  <c r="G86" i="12"/>
  <c r="G85" i="12" s="1"/>
  <c r="I67" i="1" s="1"/>
  <c r="G83" i="12"/>
  <c r="G82" i="12" s="1"/>
  <c r="I66" i="1" s="1"/>
  <c r="G80" i="12"/>
  <c r="G81" i="12"/>
  <c r="G79" i="12"/>
  <c r="G77" i="12"/>
  <c r="G73" i="12"/>
  <c r="G74" i="12"/>
  <c r="G75" i="12"/>
  <c r="G72" i="12"/>
  <c r="G68" i="12"/>
  <c r="G69" i="12"/>
  <c r="G66" i="12" s="1"/>
  <c r="I63" i="1" s="1"/>
  <c r="G70" i="12"/>
  <c r="G67" i="12"/>
  <c r="G61" i="12"/>
  <c r="G62" i="12"/>
  <c r="G63" i="12"/>
  <c r="G64" i="12"/>
  <c r="G65" i="12"/>
  <c r="G60" i="12"/>
  <c r="G59" i="12" s="1"/>
  <c r="I62" i="1" s="1"/>
  <c r="G58" i="12"/>
  <c r="G57" i="12" s="1"/>
  <c r="I61" i="1" s="1"/>
  <c r="G50" i="12"/>
  <c r="G51" i="12"/>
  <c r="G52" i="12"/>
  <c r="G53" i="12"/>
  <c r="G54" i="12"/>
  <c r="G55" i="12"/>
  <c r="G56" i="12"/>
  <c r="G49" i="12"/>
  <c r="G42" i="12"/>
  <c r="G43" i="12"/>
  <c r="G44" i="12"/>
  <c r="G45" i="12"/>
  <c r="G46" i="12"/>
  <c r="G47" i="12"/>
  <c r="G41" i="12"/>
  <c r="G40" i="12" s="1"/>
  <c r="I60" i="1" s="1"/>
  <c r="G39" i="12"/>
  <c r="G38" i="12"/>
  <c r="G33" i="12"/>
  <c r="G30" i="12" s="1"/>
  <c r="I57" i="1" s="1"/>
  <c r="G31" i="12"/>
  <c r="G29" i="12"/>
  <c r="G28" i="12" s="1"/>
  <c r="I56" i="1" s="1"/>
  <c r="G26" i="12"/>
  <c r="G27" i="12"/>
  <c r="G25" i="12"/>
  <c r="G20" i="12"/>
  <c r="G21" i="12"/>
  <c r="G22" i="12"/>
  <c r="G23" i="12"/>
  <c r="G19" i="12"/>
  <c r="G17" i="12"/>
  <c r="G16" i="12" s="1"/>
  <c r="I54" i="1" s="1"/>
  <c r="G15" i="12"/>
  <c r="G14" i="12" s="1"/>
  <c r="I53" i="1" s="1"/>
  <c r="G10" i="12"/>
  <c r="G11" i="12"/>
  <c r="G12" i="12"/>
  <c r="G9" i="12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G8" i="12" l="1"/>
  <c r="I52" i="1" s="1"/>
  <c r="G18" i="12"/>
  <c r="I55" i="1" s="1"/>
  <c r="G37" i="12"/>
  <c r="I59" i="1" s="1"/>
  <c r="I17" i="1" s="1"/>
  <c r="J39" i="1"/>
  <c r="J42" i="1" s="1"/>
  <c r="J40" i="1"/>
  <c r="G99" i="12" l="1"/>
  <c r="I70" i="1"/>
  <c r="I16" i="1"/>
  <c r="I21" i="1" s="1"/>
  <c r="G25" i="1" s="1"/>
  <c r="G26" i="1" l="1"/>
  <c r="G29" i="1" s="1"/>
  <c r="J65" i="1"/>
  <c r="J56" i="1"/>
  <c r="J68" i="1"/>
  <c r="J60" i="1"/>
  <c r="J63" i="1"/>
  <c r="J52" i="1"/>
  <c r="J64" i="1"/>
  <c r="J57" i="1"/>
  <c r="J61" i="1"/>
  <c r="J62" i="1"/>
  <c r="J54" i="1"/>
  <c r="J55" i="1"/>
  <c r="J69" i="1"/>
  <c r="J58" i="1"/>
  <c r="J59" i="1"/>
  <c r="J66" i="1"/>
  <c r="J67" i="1"/>
  <c r="J53" i="1"/>
  <c r="J70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Nikol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<sst xmlns="http://schemas.openxmlformats.org/spreadsheetml/2006/main" count="782" uniqueCount="278">
  <si>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</si>
  <si>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</si>
  <si>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</si>
  <si>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</si>
  <si>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</si>
  <si>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</si>
  <si>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</si>
  <si>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</si>
  <si>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</si>
  <si>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</si>
  <si>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</si>
  <si>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</si>
  <si>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</si>
  <si>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</si>
  <si>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</si>
  <si>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</si>
  <si>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</si>
  <si>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</si>
  <si>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</si>
  <si>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</si>
  <si>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</si>
  <si>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</si>
  <si>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</si>
  <si>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</si>
  <si>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</si>
  <si>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</si>
  <si>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</si>
  <si>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</si>
  <si>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</si>
  <si>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</si>
  <si>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</si>
  <si>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</si>
  <si>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</si>
  <si>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</si>
  <si>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</si>
  <si>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</si>
  <si>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</si>
  <si>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</si>
  <si>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</si>
  <si>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</si>
  <si>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</si>
  <si>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</si>
  <si>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</si>
  <si>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11</t>
  </si>
  <si>
    <t xml:space="preserve">Dřevnovice - kulturní zařízení </t>
  </si>
  <si>
    <t>1</t>
  </si>
  <si>
    <t xml:space="preserve">Sociální zařízení </t>
  </si>
  <si>
    <t>Objekt:</t>
  </si>
  <si>
    <t>Rozpočet:</t>
  </si>
  <si>
    <t>Stavba</t>
  </si>
  <si>
    <t>Celkem za stavbu</t>
  </si>
  <si>
    <t>CZK</t>
  </si>
  <si>
    <t>#POPS</t>
  </si>
  <si>
    <t>#POPO</t>
  </si>
  <si>
    <t>#POPR</t>
  </si>
  <si>
    <t>Rekapitulace dílů</t>
  </si>
  <si>
    <t>Typ dílu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</si>
  <si>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</si>
  <si>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</si>
  <si>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</si>
  <si>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</si>
  <si>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</si>
  <si>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</si>
  <si>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</si>
  <si>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</si>
  <si>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</si>
  <si>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</si>
  <si>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</si>
  <si>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</si>
  <si>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</si>
  <si>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</si>
  <si>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</si>
  <si>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</si>
  <si>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</si>
  <si>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</si>
  <si>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</si>
  <si>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</si>
  <si>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</si>
  <si>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</si>
  <si>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</si>
  <si>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</si>
  <si>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</si>
  <si>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</si>
  <si>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</si>
  <si>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</si>
  <si>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</si>
  <si>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</si>
  <si>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</si>
  <si>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</si>
  <si>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</si>
  <si>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</si>
  <si>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</si>
  <si>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</si>
  <si>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</si>
  <si>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</si>
  <si>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</si>
  <si>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</si>
  <si>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</si>
  <si>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</si>
  <si>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</si>
  <si>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</si>
  <si>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</si>
  <si>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</si>
  <si>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</si>
  <si>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</si>
  <si>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</si>
  <si>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</si>
  <si>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</si>
  <si>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</si>
  <si>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</si>
  <si>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</si>
  <si>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</si>
  <si>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</si>
  <si>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</si>
  <si>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</si>
  <si>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</si>
  <si>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</si>
  <si>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</si>
  <si>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</si>
  <si>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</si>
  <si>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</si>
  <si>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</si>
  <si>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</si>
  <si>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</si>
  <si>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611425531RT2</t>
  </si>
  <si>
    <t>Omítka rýh stropů MV do 15 cm omítkou štukovou s použitím suché maltové směsi</t>
  </si>
  <si>
    <t>m2</t>
  </si>
  <si>
    <t>RTS 23/ I</t>
  </si>
  <si>
    <t>Práce</t>
  </si>
  <si>
    <t>Běžná</t>
  </si>
  <si>
    <t>POL1_</t>
  </si>
  <si>
    <t>612423531RT2</t>
  </si>
  <si>
    <t>Omítka rýh stěn vápenná šířky do 15 cm, štuková s použitím suché maltové směsi</t>
  </si>
  <si>
    <t>612425931R00</t>
  </si>
  <si>
    <t>Omítka vápenná vnitřního ostění - štuková</t>
  </si>
  <si>
    <t>612473181R00</t>
  </si>
  <si>
    <t>Omítka vnitř.zdiva ze suché směsi, hladká, strojně</t>
  </si>
  <si>
    <t>včetně postřiku.</t>
  </si>
  <si>
    <t>POP</t>
  </si>
  <si>
    <t>632411110RT2</t>
  </si>
  <si>
    <t>Samonivelační stěrka Cemix,ruč.zpracování tl.10 mm samonivelační polymercementová stěrka Cemix 30 MPa</t>
  </si>
  <si>
    <t>952901111R00</t>
  </si>
  <si>
    <t>Vyčištění budov o výšce podlaží do 4 m</t>
  </si>
  <si>
    <t>965048515R00</t>
  </si>
  <si>
    <t>Broušení betonových povrchů do tl. 5 mm</t>
  </si>
  <si>
    <t>965048516R00</t>
  </si>
  <si>
    <t>Příplatek za každý další 1 mm broušení bet.povrchu</t>
  </si>
  <si>
    <t>965081713R00</t>
  </si>
  <si>
    <t>Bourání dlažeb keramických tl.10 mm, nad 1 m2</t>
  </si>
  <si>
    <t>968061125R00</t>
  </si>
  <si>
    <t>Vyvěšení dřevěných a plastových dveřních křídel pl. do 2 m2</t>
  </si>
  <si>
    <t>kus</t>
  </si>
  <si>
    <t>974031132R00</t>
  </si>
  <si>
    <t>Vysekání rýh ve zdi cihelné 5 x 7 cm</t>
  </si>
  <si>
    <t>m</t>
  </si>
  <si>
    <t>Včetně pomocného lešení o výšce podlahy do 1900 mm a pro zatížení do 1,5 kPa  (150 kg/m2).</t>
  </si>
  <si>
    <t>978013191R00</t>
  </si>
  <si>
    <t>Otlučení omítek vnitřních stěn v rozsahu do 100 %</t>
  </si>
  <si>
    <t>978023411R00</t>
  </si>
  <si>
    <t>Vysekání a úprava spár zdiva cihelného mimo komín.</t>
  </si>
  <si>
    <t>978059531R00</t>
  </si>
  <si>
    <t>Odsekání vnitřních obkladů stěn nad 2 m2</t>
  </si>
  <si>
    <t>999281145R00</t>
  </si>
  <si>
    <t>Přesun hmot pro opravy a údržbu do v. 6 m, nošením</t>
  </si>
  <si>
    <t>t</t>
  </si>
  <si>
    <t>711212002R00</t>
  </si>
  <si>
    <t>Stěrka hydroizolační, vč. dodávky HI hmoty</t>
  </si>
  <si>
    <t>dvouvrstvá</t>
  </si>
  <si>
    <t>998711202R00</t>
  </si>
  <si>
    <t>Přesun hmot pro izolace proti vodě, výšky do 12 m</t>
  </si>
  <si>
    <t>721194109RR</t>
  </si>
  <si>
    <t xml:space="preserve">Vyvedení odpadních výpustek D 110x 2,3 - úprava na nové mísy </t>
  </si>
  <si>
    <t xml:space="preserve">ks    </t>
  </si>
  <si>
    <t>Vlastní</t>
  </si>
  <si>
    <t>Indiv</t>
  </si>
  <si>
    <t>72119410RR</t>
  </si>
  <si>
    <t xml:space="preserve">Vyvedení odpadních výpustek D 50 x 1,8 - úprava na nové zařizovací předměty </t>
  </si>
  <si>
    <t>722190401R00</t>
  </si>
  <si>
    <t>Vyvedení a upevnění výpustek DN 15 mm</t>
  </si>
  <si>
    <t>722200003</t>
  </si>
  <si>
    <t>Vodovod, potrubí polyetylenové D 20 x 2mm, ochrana</t>
  </si>
  <si>
    <t xml:space="preserve">m     </t>
  </si>
  <si>
    <t>725110814R00</t>
  </si>
  <si>
    <t>Demontáž klozetů kombinovaných</t>
  </si>
  <si>
    <t>soubor</t>
  </si>
  <si>
    <t>725122817R00</t>
  </si>
  <si>
    <t>Demontáž pisoárů bez nádrže + 1 záchodkem</t>
  </si>
  <si>
    <t>725016105R00</t>
  </si>
  <si>
    <t>Pisoár DOMINO 4110.1 ovládání automatické, bílý</t>
  </si>
  <si>
    <t>725210821R00</t>
  </si>
  <si>
    <t>Demontáž umyvadel bez výtokových armatur</t>
  </si>
  <si>
    <t>725820801R00</t>
  </si>
  <si>
    <t>Demontáž baterie nástěnné do G 3/4"</t>
  </si>
  <si>
    <t>998725201R00</t>
  </si>
  <si>
    <t>Přesun hmot pro zařizovací předměty, výšky do 6 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</si>
  <si>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</si>
  <si>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</si>
  <si>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</si>
  <si>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</si>
  <si>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</si>
  <si>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</si>
  <si>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</si>
  <si>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</si>
  <si>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</si>
  <si>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979990101R00</t>
  </si>
  <si>
    <t>Poplatek za uložení směsi betonu a cihel skupina 170101 a 170102</t>
  </si>
  <si>
    <t>725100001</t>
  </si>
  <si>
    <t>Umyvadlo, baterie, zápachová uzávěrka</t>
  </si>
  <si>
    <t>725100004</t>
  </si>
  <si>
    <t>Sprchové stání, baterie, podlahová vpust</t>
  </si>
  <si>
    <t>725100006</t>
  </si>
  <si>
    <t>Klozet kombi</t>
  </si>
  <si>
    <t>725100019RR</t>
  </si>
  <si>
    <t>Výlevka a baterie</t>
  </si>
  <si>
    <t>728R</t>
  </si>
  <si>
    <t xml:space="preserve">Ventilátor - dodávka, montáž, připojení, potrubí </t>
  </si>
  <si>
    <t>735156920R00</t>
  </si>
  <si>
    <t>Tlakové zkoušky otopných těles Radik 20 - 22</t>
  </si>
  <si>
    <t>735159524R00</t>
  </si>
  <si>
    <t>Montáž panelových těles dvouřadých, s odvzdušněním, 2040 mm</t>
  </si>
  <si>
    <t>735151822R00</t>
  </si>
  <si>
    <t>Demontáž otopných těles panelových dvouřadých, délky do 2820 mm</t>
  </si>
  <si>
    <t>735191910R00</t>
  </si>
  <si>
    <t>Napuštění vody do otopného systému - bez kotle</t>
  </si>
  <si>
    <t>735494811R00</t>
  </si>
  <si>
    <t>Vypuštění vody z otopných těles</t>
  </si>
  <si>
    <t>998735201R00</t>
  </si>
  <si>
    <t>Přesun hmot pro otopná tělesa, výšky do 6 m</t>
  </si>
  <si>
    <t>766661112R00</t>
  </si>
  <si>
    <t>Montáž dveří do zárubně,otevíravých 1kř.do 0,8 m</t>
  </si>
  <si>
    <t>766670021R00</t>
  </si>
  <si>
    <t>Montáž kliky a štítku</t>
  </si>
  <si>
    <t>998766201R00</t>
  </si>
  <si>
    <t>Přesun hmot pro truhlářské konstr., výšky do 6 m</t>
  </si>
  <si>
    <t>6116214RR</t>
  </si>
  <si>
    <t xml:space="preserve">Dveře vnitřní 1kř. včetně kování </t>
  </si>
  <si>
    <t>771101210RT1</t>
  </si>
  <si>
    <t>Penetrace podkladu pod dlažby penetrační nátěr Primer G</t>
  </si>
  <si>
    <t>771575109R00</t>
  </si>
  <si>
    <t>Montáž podlah keram.,hladké, tmel, 30x30 cm</t>
  </si>
  <si>
    <t>998771201R00</t>
  </si>
  <si>
    <t>Přesun hmot pro podlahy z dlaždic, výšky do 6 m</t>
  </si>
  <si>
    <t>5976420RR</t>
  </si>
  <si>
    <t>Dlažba keramická 300x300</t>
  </si>
  <si>
    <t xml:space="preserve">m2    </t>
  </si>
  <si>
    <t>781101210RT1</t>
  </si>
  <si>
    <t>Penetrace podkladu pod obklady penetrační nátěr Primer G</t>
  </si>
  <si>
    <t>včetně dodávky materiálu.</t>
  </si>
  <si>
    <t>781475114R00</t>
  </si>
  <si>
    <t>Obklad vnitřní stěn keramický, do tmele, 20x20 cm</t>
  </si>
  <si>
    <t>59781364RR</t>
  </si>
  <si>
    <t xml:space="preserve">Obkládačka keramická </t>
  </si>
  <si>
    <t>Specifikace</t>
  </si>
  <si>
    <t>POL3_</t>
  </si>
  <si>
    <t>998781101R00</t>
  </si>
  <si>
    <t>Přesun hmot pro obklady keramické, výšky do 6 m</t>
  </si>
  <si>
    <t>Přesun hmot</t>
  </si>
  <si>
    <t>POL7_</t>
  </si>
  <si>
    <t>783225100R00</t>
  </si>
  <si>
    <t>Nátěr syntetický kovových konstrukcí 2x + 1x email</t>
  </si>
  <si>
    <t>včetně pomocného lešení.</t>
  </si>
  <si>
    <t>784191101R00</t>
  </si>
  <si>
    <t>Penetrace podkladu univerzální Primalex 1x</t>
  </si>
  <si>
    <t>784177102R00</t>
  </si>
  <si>
    <t>Vyhlazení maltovou směsí Tolstuc V 550, 1x (2 mm)</t>
  </si>
  <si>
    <t>784195412R00</t>
  </si>
  <si>
    <t>Malba Primalex Polar, bílá, bez penetrace, 2 x</t>
  </si>
  <si>
    <t>2111111</t>
  </si>
  <si>
    <t>Úprava elektroinstalace včetně nového rozvaděče</t>
  </si>
  <si>
    <t>END</t>
  </si>
  <si>
    <t>Dřevnovice - kulturní dům</t>
  </si>
  <si>
    <t>Obec Dřevnovice</t>
  </si>
  <si>
    <t>00547905</t>
  </si>
  <si>
    <t>Dřevnovice 44</t>
  </si>
  <si>
    <t>Neplátce DPH</t>
  </si>
  <si>
    <t>798 26</t>
  </si>
  <si>
    <t>Nezamyslice</t>
  </si>
  <si>
    <t>Rekonstrukce kulturního domu Dřevnovice - 2.etapa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</si>
</sst>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7" t="s">
        <v>41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36" customHeight="1" x14ac:dyDescent="0.2">
      <c r="A2" s="2"/>
      <c r="B2" s="77" t="s">
        <v>24</v>
      </c>
      <c r="C2" s="78"/>
      <c r="D2" s="79"/>
      <c r="E2" s="219" t="s">
        <v>277</v>
      </c>
      <c r="F2" s="220"/>
      <c r="G2" s="220"/>
      <c r="H2" s="220"/>
      <c r="I2" s="220"/>
      <c r="J2" s="221"/>
      <c r="O2" s="1"/>
    </row>
    <row r="3" spans="1:15" ht="27" customHeight="1" x14ac:dyDescent="0.2">
      <c r="A3" s="2"/>
      <c r="B3" s="80" t="s">
        <v>47</v>
      </c>
      <c r="C3" s="78"/>
      <c r="D3" s="81"/>
      <c r="E3" s="222" t="s">
        <v>46</v>
      </c>
      <c r="F3" s="223"/>
      <c r="G3" s="223"/>
      <c r="H3" s="223"/>
      <c r="I3" s="223"/>
      <c r="J3" s="224"/>
    </row>
    <row r="4" spans="1:15" ht="23.25" customHeight="1" x14ac:dyDescent="0.2">
      <c r="A4" s="76">
        <v>321</v>
      </c>
      <c r="B4" s="82" t="s">
        <v>48</v>
      </c>
      <c r="C4" s="83"/>
      <c r="D4" s="84"/>
      <c r="E4" s="202" t="s">
        <v>270</v>
      </c>
      <c r="F4" s="203"/>
      <c r="G4" s="203"/>
      <c r="H4" s="203"/>
      <c r="I4" s="203"/>
      <c r="J4" s="204"/>
    </row>
    <row r="5" spans="1:15" ht="24" customHeight="1" x14ac:dyDescent="0.2">
      <c r="A5" s="2"/>
      <c r="B5" s="31" t="s">
        <v>23</v>
      </c>
      <c r="D5" s="207" t="s">
        <v>271</v>
      </c>
      <c r="E5" s="208"/>
      <c r="F5" s="208"/>
      <c r="G5" s="208"/>
      <c r="H5" s="18" t="s">
        <v>42</v>
      </c>
      <c r="I5" s="176" t="s">
        <v>272</v>
      </c>
      <c r="J5" s="8"/>
    </row>
    <row r="6" spans="1:15" ht="15.75" customHeight="1" x14ac:dyDescent="0.2">
      <c r="A6" s="2"/>
      <c r="B6" s="28"/>
      <c r="C6" s="55"/>
      <c r="D6" s="209" t="s">
        <v>273</v>
      </c>
      <c r="E6" s="210"/>
      <c r="F6" s="210"/>
      <c r="G6" s="210"/>
      <c r="H6" s="18" t="s">
        <v>36</v>
      </c>
      <c r="I6" s="22" t="s">
        <v>274</v>
      </c>
      <c r="J6" s="8"/>
    </row>
    <row r="7" spans="1:15" ht="15.75" customHeight="1" x14ac:dyDescent="0.2">
      <c r="A7" s="2"/>
      <c r="B7" s="29"/>
      <c r="C7" s="56"/>
      <c r="D7" s="53" t="s">
        <v>275</v>
      </c>
      <c r="E7" s="211" t="s">
        <v>276</v>
      </c>
      <c r="F7" s="212"/>
      <c r="G7" s="21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6"/>
      <c r="E11" s="226"/>
      <c r="F11" s="226"/>
      <c r="G11" s="226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1"/>
      <c r="E12" s="201"/>
      <c r="F12" s="201"/>
      <c r="G12" s="201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5"/>
      <c r="F13" s="206"/>
      <c r="G13" s="20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5"/>
      <c r="F15" s="225"/>
      <c r="G15" s="227"/>
      <c r="H15" s="227"/>
      <c r="I15" s="227" t="s">
        <v>31</v>
      </c>
      <c r="J15" s="228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90"/>
      <c r="F16" s="191"/>
      <c r="G16" s="190"/>
      <c r="H16" s="191"/>
      <c r="I16" s="190">
        <f>I52+I53+I54+I55+I56</f>
        <v>0</v>
      </c>
      <c r="J16" s="192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90"/>
      <c r="F17" s="191"/>
      <c r="G17" s="190"/>
      <c r="H17" s="191"/>
      <c r="I17" s="190">
        <f>I57+I58+I59+I60+I61+I62+I63+I64+I65+I66+I67+I69</f>
        <v>0</v>
      </c>
      <c r="J17" s="192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90"/>
      <c r="F18" s="191"/>
      <c r="G18" s="190"/>
      <c r="H18" s="191"/>
      <c r="I18" s="190">
        <f>I68</f>
        <v>0</v>
      </c>
      <c r="J18" s="192"/>
    </row>
    <row r="19" spans="1:10" ht="23.25" customHeight="1" x14ac:dyDescent="0.2">
      <c r="A19" s="137" t="s">
        <v>94</v>
      </c>
      <c r="B19" s="38" t="s">
        <v>29</v>
      </c>
      <c r="C19" s="62"/>
      <c r="D19" s="63"/>
      <c r="E19" s="190"/>
      <c r="F19" s="191"/>
      <c r="G19" s="190"/>
      <c r="H19" s="191"/>
      <c r="I19" s="190">
        <v>0</v>
      </c>
      <c r="J19" s="192"/>
    </row>
    <row r="20" spans="1:10" ht="23.25" customHeight="1" x14ac:dyDescent="0.2">
      <c r="A20" s="137" t="s">
        <v>95</v>
      </c>
      <c r="B20" s="38" t="s">
        <v>30</v>
      </c>
      <c r="C20" s="62"/>
      <c r="D20" s="63"/>
      <c r="E20" s="190"/>
      <c r="F20" s="191"/>
      <c r="G20" s="190"/>
      <c r="H20" s="191"/>
      <c r="I20" s="190">
        <v>0</v>
      </c>
      <c r="J20" s="192"/>
    </row>
    <row r="21" spans="1:10" ht="23.25" customHeight="1" x14ac:dyDescent="0.2">
      <c r="A21" s="2"/>
      <c r="B21" s="48" t="s">
        <v>31</v>
      </c>
      <c r="C21" s="64"/>
      <c r="D21" s="65"/>
      <c r="E21" s="193"/>
      <c r="F21" s="229"/>
      <c r="G21" s="193"/>
      <c r="H21" s="229"/>
      <c r="I21" s="193">
        <f>I18+I17+I16</f>
        <v>0</v>
      </c>
      <c r="J21" s="194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88">
        <v>0</v>
      </c>
      <c r="H23" s="189"/>
      <c r="I23" s="189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6">
        <v>0</v>
      </c>
      <c r="H24" s="187"/>
      <c r="I24" s="187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88">
        <f>I21</f>
        <v>0</v>
      </c>
      <c r="H25" s="189"/>
      <c r="I25" s="189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6">
        <f>ZakladDPHZakl*0.21</f>
        <v>0</v>
      </c>
      <c r="H26" s="217"/>
      <c r="I26" s="217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8">
        <v>0</v>
      </c>
      <c r="H27" s="218"/>
      <c r="I27" s="218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195">
        <v>708696.59</v>
      </c>
      <c r="H28" s="196"/>
      <c r="I28" s="196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195">
        <f>ZakladDPHZakl+DPHZakl</f>
        <v>0</v>
      </c>
      <c r="H29" s="195"/>
      <c r="I29" s="195"/>
      <c r="J29" s="117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97"/>
      <c r="E34" s="198"/>
      <c r="G34" s="199"/>
      <c r="H34" s="200"/>
      <c r="I34" s="200"/>
      <c r="J34" s="25"/>
    </row>
    <row r="35" spans="1:10" ht="12.75" customHeight="1" x14ac:dyDescent="0.2">
      <c r="A35" s="2"/>
      <c r="B35" s="2"/>
      <c r="D35" s="185" t="s">
        <v>2</v>
      </c>
      <c r="E35" s="18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49</v>
      </c>
      <c r="C39" s="180"/>
      <c r="D39" s="180"/>
      <c r="E39" s="180"/>
      <c r="F39" s="97">
        <v>0</v>
      </c>
      <c r="G39" s="98">
        <v>708696.59</v>
      </c>
      <c r="H39" s="99">
        <v>148826.28</v>
      </c>
      <c r="I39" s="99">
        <v>857522.87</v>
      </c>
      <c r="J39" s="100">
        <f>IF(_xlfn.SINGLE(CenaCelkemVypocet)=0,"",I39/_xlfn.SINGLE(CenaCelkemVypocet)*100)</f>
        <v>100</v>
      </c>
    </row>
    <row r="40" spans="1:10" ht="25.5" hidden="1" customHeight="1" x14ac:dyDescent="0.2">
      <c r="A40" s="86">
        <v>2</v>
      </c>
      <c r="B40" s="101" t="s">
        <v>45</v>
      </c>
      <c r="C40" s="181" t="s">
        <v>46</v>
      </c>
      <c r="D40" s="181"/>
      <c r="E40" s="181"/>
      <c r="F40" s="102">
        <v>0</v>
      </c>
      <c r="G40" s="103">
        <v>708696.59</v>
      </c>
      <c r="H40" s="103">
        <v>148826.28</v>
      </c>
      <c r="I40" s="103">
        <v>857522.87</v>
      </c>
      <c r="J40" s="104">
        <f>IF(_xlfn.SINGLE(CenaCelkemVypocet)=0,"",I40/_xlfn.SINGLE(CenaCelkemVypocet)*100)</f>
        <v>100</v>
      </c>
    </row>
    <row r="41" spans="1:10" ht="25.5" hidden="1" customHeight="1" x14ac:dyDescent="0.2">
      <c r="A41" s="86">
        <v>3</v>
      </c>
      <c r="B41" s="105" t="s">
        <v>43</v>
      </c>
      <c r="C41" s="180" t="s">
        <v>44</v>
      </c>
      <c r="D41" s="180"/>
      <c r="E41" s="180"/>
      <c r="F41" s="106">
        <v>0</v>
      </c>
      <c r="G41" s="99">
        <v>708696.59</v>
      </c>
      <c r="H41" s="99">
        <v>148826.28</v>
      </c>
      <c r="I41" s="99">
        <v>857522.87</v>
      </c>
      <c r="J41" s="100">
        <f>IF(_xlfn.SINGLE(CenaCelkemVypocet)=0,"",I41/_xlfn.SINGLE(CenaCelkemVypocet)*100)</f>
        <v>100</v>
      </c>
    </row>
    <row r="42" spans="1:10" ht="25.5" hidden="1" customHeight="1" x14ac:dyDescent="0.2">
      <c r="A42" s="86"/>
      <c r="B42" s="182" t="s">
        <v>50</v>
      </c>
      <c r="C42" s="183"/>
      <c r="D42" s="183"/>
      <c r="E42" s="184"/>
      <c r="F42" s="107">
        <f>SUMIF(A39:A41,"=1",F39:F41)</f>
        <v>0</v>
      </c>
      <c r="G42" s="108">
        <f>SUMIF(A39:A41,"=1",G39:G41)</f>
        <v>708696.59</v>
      </c>
      <c r="H42" s="108">
        <f>SUMIF(A39:A41,"=1",H39:H41)</f>
        <v>148826.28</v>
      </c>
      <c r="I42" s="108">
        <f>SUMIF(A39:A41,"=1",I39:I41)</f>
        <v>857522.87</v>
      </c>
      <c r="J42" s="109">
        <f>SUMIF(A39:A41,"=1",J39:J41)</f>
        <v>100</v>
      </c>
    </row>
    <row r="44" spans="1:10" x14ac:dyDescent="0.2">
      <c r="A44" t="s">
        <v>52</v>
      </c>
    </row>
    <row r="45" spans="1:10" x14ac:dyDescent="0.2">
      <c r="A45" t="s">
        <v>53</v>
      </c>
    </row>
    <row r="46" spans="1:10" x14ac:dyDescent="0.2">
      <c r="A46" t="s">
        <v>54</v>
      </c>
    </row>
    <row r="49" spans="1:10" ht="15.75" x14ac:dyDescent="0.25">
      <c r="B49" s="118" t="s">
        <v>55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56</v>
      </c>
      <c r="G51" s="125"/>
      <c r="H51" s="125"/>
      <c r="I51" s="125" t="s">
        <v>31</v>
      </c>
      <c r="J51" s="125" t="s">
        <v>0</v>
      </c>
    </row>
    <row r="52" spans="1:10" ht="36.75" customHeight="1" x14ac:dyDescent="0.2">
      <c r="A52" s="121"/>
      <c r="B52" s="126" t="s">
        <v>57</v>
      </c>
      <c r="C52" s="178" t="s">
        <v>58</v>
      </c>
      <c r="D52" s="179"/>
      <c r="E52" s="179"/>
      <c r="F52" s="135" t="s">
        <v>26</v>
      </c>
      <c r="G52" s="127"/>
      <c r="H52" s="127"/>
      <c r="I52" s="127">
        <f>'1 11 Pol'!G8</f>
        <v>0</v>
      </c>
      <c r="J52" s="132" t="str">
        <f>IF(I70=0,"",I52/I70*100)</f>
        <v/>
      </c>
    </row>
    <row r="53" spans="1:10" ht="36.75" customHeight="1" x14ac:dyDescent="0.2">
      <c r="A53" s="121"/>
      <c r="B53" s="126" t="s">
        <v>59</v>
      </c>
      <c r="C53" s="178" t="s">
        <v>60</v>
      </c>
      <c r="D53" s="179"/>
      <c r="E53" s="179"/>
      <c r="F53" s="135" t="s">
        <v>26</v>
      </c>
      <c r="G53" s="127"/>
      <c r="H53" s="127"/>
      <c r="I53" s="127">
        <f>'1 11 Pol'!G14</f>
        <v>0</v>
      </c>
      <c r="J53" s="132" t="str">
        <f>IF(I70=0,"",I53/I70*100)</f>
        <v/>
      </c>
    </row>
    <row r="54" spans="1:10" ht="36.75" customHeight="1" x14ac:dyDescent="0.2">
      <c r="A54" s="121"/>
      <c r="B54" s="126" t="s">
        <v>61</v>
      </c>
      <c r="C54" s="178" t="s">
        <v>62</v>
      </c>
      <c r="D54" s="179"/>
      <c r="E54" s="179"/>
      <c r="F54" s="135" t="s">
        <v>26</v>
      </c>
      <c r="G54" s="127"/>
      <c r="H54" s="127"/>
      <c r="I54" s="127">
        <f>'1 11 Pol'!G16</f>
        <v>0</v>
      </c>
      <c r="J54" s="132" t="str">
        <f>IF(I70=0,"",I54/I70*100)</f>
        <v/>
      </c>
    </row>
    <row r="55" spans="1:10" ht="36.75" customHeight="1" x14ac:dyDescent="0.2">
      <c r="A55" s="121"/>
      <c r="B55" s="126" t="s">
        <v>63</v>
      </c>
      <c r="C55" s="178" t="s">
        <v>64</v>
      </c>
      <c r="D55" s="179"/>
      <c r="E55" s="179"/>
      <c r="F55" s="135" t="s">
        <v>26</v>
      </c>
      <c r="G55" s="127"/>
      <c r="H55" s="127"/>
      <c r="I55" s="127">
        <f>'1 11 Pol'!G18</f>
        <v>0</v>
      </c>
      <c r="J55" s="132" t="str">
        <f>IF(I70=0,"",I55/I70*100)</f>
        <v/>
      </c>
    </row>
    <row r="56" spans="1:10" ht="36.75" customHeight="1" x14ac:dyDescent="0.2">
      <c r="A56" s="121"/>
      <c r="B56" s="126" t="s">
        <v>65</v>
      </c>
      <c r="C56" s="178" t="s">
        <v>66</v>
      </c>
      <c r="D56" s="179"/>
      <c r="E56" s="179"/>
      <c r="F56" s="135" t="s">
        <v>26</v>
      </c>
      <c r="G56" s="127"/>
      <c r="H56" s="127"/>
      <c r="I56" s="127">
        <f>'1 11 Pol'!G28</f>
        <v>0</v>
      </c>
      <c r="J56" s="132" t="str">
        <f>IF(I70=0,"",I56/I70*100)</f>
        <v/>
      </c>
    </row>
    <row r="57" spans="1:10" ht="36.75" customHeight="1" x14ac:dyDescent="0.2">
      <c r="A57" s="121"/>
      <c r="B57" s="126" t="s">
        <v>67</v>
      </c>
      <c r="C57" s="178" t="s">
        <v>68</v>
      </c>
      <c r="D57" s="179"/>
      <c r="E57" s="179"/>
      <c r="F57" s="135" t="s">
        <v>27</v>
      </c>
      <c r="G57" s="127"/>
      <c r="H57" s="127"/>
      <c r="I57" s="127">
        <f>'1 11 Pol'!G30</f>
        <v>0</v>
      </c>
      <c r="J57" s="132" t="str">
        <f>IF(I70=0,"",I57/I70*100)</f>
        <v/>
      </c>
    </row>
    <row r="58" spans="1:10" ht="36.75" customHeight="1" x14ac:dyDescent="0.2">
      <c r="A58" s="121"/>
      <c r="B58" s="126" t="s">
        <v>69</v>
      </c>
      <c r="C58" s="178" t="s">
        <v>70</v>
      </c>
      <c r="D58" s="179"/>
      <c r="E58" s="179"/>
      <c r="F58" s="135" t="s">
        <v>27</v>
      </c>
      <c r="G58" s="127"/>
      <c r="H58" s="127"/>
      <c r="I58" s="127">
        <f>'1 11 Pol'!G34</f>
        <v>0</v>
      </c>
      <c r="J58" s="132" t="str">
        <f>IF(I70=0,"",I58/I70*100)</f>
        <v/>
      </c>
    </row>
    <row r="59" spans="1:10" ht="36.75" customHeight="1" x14ac:dyDescent="0.2">
      <c r="A59" s="121"/>
      <c r="B59" s="126" t="s">
        <v>71</v>
      </c>
      <c r="C59" s="178" t="s">
        <v>72</v>
      </c>
      <c r="D59" s="179"/>
      <c r="E59" s="179"/>
      <c r="F59" s="135" t="s">
        <v>27</v>
      </c>
      <c r="G59" s="127"/>
      <c r="H59" s="127"/>
      <c r="I59" s="127">
        <f>'1 11 Pol'!G37</f>
        <v>0</v>
      </c>
      <c r="J59" s="132" t="str">
        <f>IF(I70=0,"",I59/I70*100)</f>
        <v/>
      </c>
    </row>
    <row r="60" spans="1:10" ht="36.75" customHeight="1" x14ac:dyDescent="0.2">
      <c r="A60" s="121"/>
      <c r="B60" s="126" t="s">
        <v>73</v>
      </c>
      <c r="C60" s="178" t="s">
        <v>74</v>
      </c>
      <c r="D60" s="179"/>
      <c r="E60" s="179"/>
      <c r="F60" s="135" t="s">
        <v>27</v>
      </c>
      <c r="G60" s="127"/>
      <c r="H60" s="127"/>
      <c r="I60" s="127">
        <f>'1 11 Pol'!G40</f>
        <v>0</v>
      </c>
      <c r="J60" s="132" t="str">
        <f>IF(I70=0,"",I60/I70*100)</f>
        <v/>
      </c>
    </row>
    <row r="61" spans="1:10" ht="36.75" customHeight="1" x14ac:dyDescent="0.2">
      <c r="A61" s="121"/>
      <c r="B61" s="126" t="s">
        <v>75</v>
      </c>
      <c r="C61" s="178" t="s">
        <v>76</v>
      </c>
      <c r="D61" s="179"/>
      <c r="E61" s="179"/>
      <c r="F61" s="135" t="s">
        <v>27</v>
      </c>
      <c r="G61" s="127"/>
      <c r="H61" s="127"/>
      <c r="I61" s="127">
        <f>'1 11 Pol'!G57</f>
        <v>0</v>
      </c>
      <c r="J61" s="132" t="str">
        <f>IF(I70=0,"",I61/I70*100)</f>
        <v/>
      </c>
    </row>
    <row r="62" spans="1:10" ht="36.75" customHeight="1" x14ac:dyDescent="0.2">
      <c r="A62" s="121"/>
      <c r="B62" s="126" t="s">
        <v>77</v>
      </c>
      <c r="C62" s="178" t="s">
        <v>78</v>
      </c>
      <c r="D62" s="179"/>
      <c r="E62" s="179"/>
      <c r="F62" s="135" t="s">
        <v>27</v>
      </c>
      <c r="G62" s="127"/>
      <c r="H62" s="127"/>
      <c r="I62" s="127">
        <f>'1 11 Pol'!G59</f>
        <v>0</v>
      </c>
      <c r="J62" s="132" t="str">
        <f>IF(I70=0,"",I62/I70*100)</f>
        <v/>
      </c>
    </row>
    <row r="63" spans="1:10" ht="36.75" customHeight="1" x14ac:dyDescent="0.2">
      <c r="A63" s="121"/>
      <c r="B63" s="126" t="s">
        <v>79</v>
      </c>
      <c r="C63" s="178" t="s">
        <v>80</v>
      </c>
      <c r="D63" s="179"/>
      <c r="E63" s="179"/>
      <c r="F63" s="135" t="s">
        <v>27</v>
      </c>
      <c r="G63" s="127"/>
      <c r="H63" s="127"/>
      <c r="I63" s="127">
        <f>'1 11 Pol'!G66</f>
        <v>0</v>
      </c>
      <c r="J63" s="132" t="str">
        <f>IF(I70=0,"",I63/I70*100)</f>
        <v/>
      </c>
    </row>
    <row r="64" spans="1:10" ht="36.75" customHeight="1" x14ac:dyDescent="0.2">
      <c r="A64" s="121"/>
      <c r="B64" s="126" t="s">
        <v>81</v>
      </c>
      <c r="C64" s="178" t="s">
        <v>82</v>
      </c>
      <c r="D64" s="179"/>
      <c r="E64" s="179"/>
      <c r="F64" s="135" t="s">
        <v>27</v>
      </c>
      <c r="G64" s="127"/>
      <c r="H64" s="127"/>
      <c r="I64" s="127">
        <f>'1 11 Pol'!G71</f>
        <v>0</v>
      </c>
      <c r="J64" s="132" t="str">
        <f>IF(I70=0,"",I64/I70*100)</f>
        <v/>
      </c>
    </row>
    <row r="65" spans="1:10" ht="36.75" customHeight="1" x14ac:dyDescent="0.2">
      <c r="A65" s="121"/>
      <c r="B65" s="126" t="s">
        <v>83</v>
      </c>
      <c r="C65" s="178" t="s">
        <v>84</v>
      </c>
      <c r="D65" s="179"/>
      <c r="E65" s="179"/>
      <c r="F65" s="135" t="s">
        <v>27</v>
      </c>
      <c r="G65" s="127"/>
      <c r="H65" s="127"/>
      <c r="I65" s="127">
        <f>'1 11 Pol'!G76</f>
        <v>0</v>
      </c>
      <c r="J65" s="132" t="str">
        <f>IF(I70=0,"",I65/I70*100)</f>
        <v/>
      </c>
    </row>
    <row r="66" spans="1:10" ht="36.75" customHeight="1" x14ac:dyDescent="0.2">
      <c r="A66" s="121"/>
      <c r="B66" s="126" t="s">
        <v>85</v>
      </c>
      <c r="C66" s="178" t="s">
        <v>86</v>
      </c>
      <c r="D66" s="179"/>
      <c r="E66" s="179"/>
      <c r="F66" s="135" t="s">
        <v>27</v>
      </c>
      <c r="G66" s="127"/>
      <c r="H66" s="127"/>
      <c r="I66" s="127">
        <f>'1 11 Pol'!G82</f>
        <v>0</v>
      </c>
      <c r="J66" s="132" t="str">
        <f>IF(I70=0,"",I66/I70*100)</f>
        <v/>
      </c>
    </row>
    <row r="67" spans="1:10" ht="36.75" customHeight="1" x14ac:dyDescent="0.2">
      <c r="A67" s="121"/>
      <c r="B67" s="126" t="s">
        <v>87</v>
      </c>
      <c r="C67" s="178" t="s">
        <v>88</v>
      </c>
      <c r="D67" s="179"/>
      <c r="E67" s="179"/>
      <c r="F67" s="135" t="s">
        <v>27</v>
      </c>
      <c r="G67" s="127"/>
      <c r="H67" s="127"/>
      <c r="I67" s="127">
        <f>'1 11 Pol'!G85</f>
        <v>0</v>
      </c>
      <c r="J67" s="132" t="str">
        <f>IF(I70=0,"",I67/I70*100)</f>
        <v/>
      </c>
    </row>
    <row r="68" spans="1:10" ht="36.75" customHeight="1" x14ac:dyDescent="0.2">
      <c r="A68" s="121"/>
      <c r="B68" s="126" t="s">
        <v>89</v>
      </c>
      <c r="C68" s="178" t="s">
        <v>90</v>
      </c>
      <c r="D68" s="179"/>
      <c r="E68" s="179"/>
      <c r="F68" s="135" t="s">
        <v>28</v>
      </c>
      <c r="G68" s="127"/>
      <c r="H68" s="127"/>
      <c r="I68" s="127">
        <f>'1 11 Pol'!G89</f>
        <v>0</v>
      </c>
      <c r="J68" s="132" t="str">
        <f>IF(I70=0,"",I68/I70*100)</f>
        <v/>
      </c>
    </row>
    <row r="69" spans="1:10" ht="36.75" customHeight="1" x14ac:dyDescent="0.2">
      <c r="A69" s="121"/>
      <c r="B69" s="126" t="s">
        <v>91</v>
      </c>
      <c r="C69" s="178" t="s">
        <v>92</v>
      </c>
      <c r="D69" s="179"/>
      <c r="E69" s="179"/>
      <c r="F69" s="135" t="s">
        <v>93</v>
      </c>
      <c r="G69" s="127"/>
      <c r="H69" s="127"/>
      <c r="I69" s="127">
        <f>'1 11 Pol'!G91</f>
        <v>0</v>
      </c>
      <c r="J69" s="132" t="str">
        <f>IF(I70=0,"",I69/I70*100)</f>
        <v/>
      </c>
    </row>
    <row r="70" spans="1:10" ht="25.5" customHeight="1" x14ac:dyDescent="0.2">
      <c r="A70" s="122"/>
      <c r="B70" s="128" t="s">
        <v>1</v>
      </c>
      <c r="C70" s="129"/>
      <c r="D70" s="130"/>
      <c r="E70" s="130"/>
      <c r="F70" s="136"/>
      <c r="G70" s="131"/>
      <c r="H70" s="131"/>
      <c r="I70" s="131">
        <f>SUM(I52:I69)</f>
        <v>0</v>
      </c>
      <c r="J70" s="133">
        <f>SUM(J52:J69)</f>
        <v>0</v>
      </c>
    </row>
    <row r="71" spans="1:10" x14ac:dyDescent="0.2">
      <c r="F71" s="85"/>
      <c r="G71" s="85"/>
      <c r="H71" s="85"/>
      <c r="I71" s="85"/>
      <c r="J71" s="134"/>
    </row>
    <row r="72" spans="1:10" x14ac:dyDescent="0.2">
      <c r="F72" s="85"/>
      <c r="G72" s="85"/>
      <c r="H72" s="85"/>
      <c r="I72" s="85"/>
      <c r="J72" s="134"/>
    </row>
    <row r="73" spans="1:10" x14ac:dyDescent="0.2">
      <c r="F73" s="85"/>
      <c r="G73" s="85"/>
      <c r="H73" s="85"/>
      <c r="I73" s="85"/>
      <c r="J73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50" t="s">
        <v>8</v>
      </c>
      <c r="B2" s="49"/>
      <c r="C2" s="232"/>
      <c r="D2" s="232"/>
      <c r="E2" s="232"/>
      <c r="F2" s="232"/>
      <c r="G2" s="233"/>
    </row>
    <row r="3" spans="1:7" ht="24.95" customHeight="1" x14ac:dyDescent="0.2">
      <c r="A3" s="50" t="s">
        <v>9</v>
      </c>
      <c r="B3" s="49"/>
      <c r="C3" s="232"/>
      <c r="D3" s="232"/>
      <c r="E3" s="232"/>
      <c r="F3" s="232"/>
      <c r="G3" s="233"/>
    </row>
    <row r="4" spans="1:7" ht="24.95" customHeight="1" x14ac:dyDescent="0.2">
      <c r="A4" s="50" t="s">
        <v>10</v>
      </c>
      <c r="B4" s="49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showZeros="0" workbookViewId="0">
      <pane ySplit="7" topLeftCell="A8" activePane="bottomLeft" state="frozen"/>
      <selection pane="bottomLeft" activeCell="C3" sqref="C3:G3"/>
    </sheetView>
  </sheetViews>
  <sheetFormatPr defaultRowHeight="12.75" outlineLevelRow="1" x14ac:dyDescent="0.2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3.28515625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6" t="s">
        <v>7</v>
      </c>
      <c r="B1" s="236"/>
      <c r="C1" s="236"/>
      <c r="D1" s="236"/>
      <c r="E1" s="236"/>
      <c r="F1" s="236"/>
      <c r="G1" s="236"/>
      <c r="AG1" t="s">
        <v>96</v>
      </c>
    </row>
    <row r="2" spans="1:60" ht="24.95" customHeight="1" x14ac:dyDescent="0.2">
      <c r="A2" s="50" t="s">
        <v>8</v>
      </c>
      <c r="B2" s="49"/>
      <c r="C2" s="237" t="s">
        <v>277</v>
      </c>
      <c r="D2" s="238"/>
      <c r="E2" s="238"/>
      <c r="F2" s="238"/>
      <c r="G2" s="239"/>
      <c r="AG2" t="s">
        <v>97</v>
      </c>
    </row>
    <row r="3" spans="1:60" ht="24.95" customHeight="1" x14ac:dyDescent="0.2">
      <c r="A3" s="50" t="s">
        <v>9</v>
      </c>
      <c r="B3" s="49"/>
      <c r="C3" s="237" t="s">
        <v>46</v>
      </c>
      <c r="D3" s="238"/>
      <c r="E3" s="238"/>
      <c r="F3" s="238"/>
      <c r="G3" s="239"/>
      <c r="AC3" s="119" t="s">
        <v>97</v>
      </c>
      <c r="AG3" t="s">
        <v>98</v>
      </c>
    </row>
    <row r="4" spans="1:60" ht="24.95" customHeight="1" x14ac:dyDescent="0.2">
      <c r="A4" s="138" t="s">
        <v>10</v>
      </c>
      <c r="B4" s="139"/>
      <c r="C4" s="240" t="s">
        <v>270</v>
      </c>
      <c r="D4" s="241"/>
      <c r="E4" s="241"/>
      <c r="F4" s="241"/>
      <c r="G4" s="242"/>
      <c r="AG4" t="s">
        <v>99</v>
      </c>
    </row>
    <row r="5" spans="1:60" x14ac:dyDescent="0.2">
      <c r="D5" s="10"/>
    </row>
    <row r="6" spans="1:60" ht="38.25" x14ac:dyDescent="0.2">
      <c r="A6" s="141" t="s">
        <v>100</v>
      </c>
      <c r="B6" s="143" t="s">
        <v>101</v>
      </c>
      <c r="C6" s="143" t="s">
        <v>102</v>
      </c>
      <c r="D6" s="142" t="s">
        <v>103</v>
      </c>
      <c r="E6" s="141" t="s">
        <v>104</v>
      </c>
      <c r="F6" s="140" t="s">
        <v>105</v>
      </c>
      <c r="G6" s="141" t="s">
        <v>31</v>
      </c>
      <c r="H6" s="144" t="s">
        <v>32</v>
      </c>
      <c r="I6" s="144" t="s">
        <v>106</v>
      </c>
      <c r="J6" s="144" t="s">
        <v>33</v>
      </c>
      <c r="K6" s="144" t="s">
        <v>107</v>
      </c>
      <c r="L6" s="144" t="s">
        <v>108</v>
      </c>
      <c r="M6" s="144" t="s">
        <v>109</v>
      </c>
      <c r="N6" s="144" t="s">
        <v>110</v>
      </c>
      <c r="O6" s="144" t="s">
        <v>111</v>
      </c>
      <c r="P6" s="144" t="s">
        <v>112</v>
      </c>
      <c r="Q6" s="144" t="s">
        <v>113</v>
      </c>
      <c r="R6" s="144" t="s">
        <v>114</v>
      </c>
      <c r="S6" s="144" t="s">
        <v>115</v>
      </c>
      <c r="T6" s="144" t="s">
        <v>116</v>
      </c>
      <c r="U6" s="144" t="s">
        <v>117</v>
      </c>
      <c r="V6" s="144" t="s">
        <v>118</v>
      </c>
      <c r="W6" s="144" t="s">
        <v>119</v>
      </c>
      <c r="X6" s="144" t="s">
        <v>120</v>
      </c>
      <c r="Y6" s="144" t="s">
        <v>121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3" t="s">
        <v>122</v>
      </c>
      <c r="B8" s="154" t="s">
        <v>57</v>
      </c>
      <c r="C8" s="171" t="s">
        <v>58</v>
      </c>
      <c r="D8" s="155"/>
      <c r="E8" s="156"/>
      <c r="F8" s="157"/>
      <c r="G8" s="157">
        <f>G9+G10+G11+G12</f>
        <v>0</v>
      </c>
      <c r="H8" s="157"/>
      <c r="I8" s="157">
        <v>22976.83</v>
      </c>
      <c r="J8" s="157"/>
      <c r="K8" s="157">
        <v>41928.75</v>
      </c>
      <c r="L8" s="157"/>
      <c r="M8" s="157"/>
      <c r="N8" s="156"/>
      <c r="O8" s="156"/>
      <c r="P8" s="156"/>
      <c r="Q8" s="156"/>
      <c r="R8" s="157"/>
      <c r="S8" s="157"/>
      <c r="T8" s="158"/>
      <c r="U8" s="152"/>
      <c r="V8" s="152"/>
      <c r="W8" s="152"/>
      <c r="X8" s="152"/>
      <c r="Y8" s="152"/>
      <c r="AG8" t="s">
        <v>123</v>
      </c>
    </row>
    <row r="9" spans="1:60" ht="22.5" x14ac:dyDescent="0.2">
      <c r="A9" s="165">
        <v>1</v>
      </c>
      <c r="B9" s="166" t="s">
        <v>124</v>
      </c>
      <c r="C9" s="172" t="s">
        <v>125</v>
      </c>
      <c r="D9" s="167" t="s">
        <v>126</v>
      </c>
      <c r="E9" s="168">
        <v>6</v>
      </c>
      <c r="F9" s="169"/>
      <c r="G9" s="169">
        <f>F9*E9</f>
        <v>0</v>
      </c>
      <c r="H9" s="169">
        <v>670.13</v>
      </c>
      <c r="I9" s="169">
        <v>4020.7799999999997</v>
      </c>
      <c r="J9" s="169">
        <v>1424.87</v>
      </c>
      <c r="K9" s="169">
        <v>8549.2199999999993</v>
      </c>
      <c r="L9" s="169">
        <v>21</v>
      </c>
      <c r="M9" s="169">
        <v>15209.7</v>
      </c>
      <c r="N9" s="168">
        <v>5.2679999999999998E-2</v>
      </c>
      <c r="O9" s="168">
        <v>0.31607999999999997</v>
      </c>
      <c r="P9" s="168">
        <v>0</v>
      </c>
      <c r="Q9" s="168">
        <v>0</v>
      </c>
      <c r="R9" s="169"/>
      <c r="S9" s="169" t="s">
        <v>127</v>
      </c>
      <c r="T9" s="170" t="s">
        <v>127</v>
      </c>
      <c r="U9" s="151">
        <v>2.8540199999999998</v>
      </c>
      <c r="V9" s="151">
        <v>17.124119999999998</v>
      </c>
      <c r="W9" s="151"/>
      <c r="X9" s="151" t="s">
        <v>128</v>
      </c>
      <c r="Y9" s="151" t="s">
        <v>129</v>
      </c>
      <c r="Z9" s="145"/>
      <c r="AA9" s="145"/>
      <c r="AB9" s="145"/>
      <c r="AC9" s="145"/>
      <c r="AD9" s="145"/>
      <c r="AE9" s="145"/>
      <c r="AF9" s="145"/>
      <c r="AG9" s="145" t="s">
        <v>130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ht="22.5" x14ac:dyDescent="0.2">
      <c r="A10" s="165">
        <v>2</v>
      </c>
      <c r="B10" s="166" t="s">
        <v>131</v>
      </c>
      <c r="C10" s="172" t="s">
        <v>132</v>
      </c>
      <c r="D10" s="167" t="s">
        <v>126</v>
      </c>
      <c r="E10" s="168">
        <v>12</v>
      </c>
      <c r="F10" s="169"/>
      <c r="G10" s="169">
        <f t="shared" ref="G10:G12" si="0">F10*E10</f>
        <v>0</v>
      </c>
      <c r="H10" s="169">
        <v>366.63</v>
      </c>
      <c r="I10" s="169">
        <v>4399.5599999999995</v>
      </c>
      <c r="J10" s="169">
        <v>1009.37</v>
      </c>
      <c r="K10" s="169">
        <v>12112.44</v>
      </c>
      <c r="L10" s="169">
        <v>21</v>
      </c>
      <c r="M10" s="169">
        <v>19979.52</v>
      </c>
      <c r="N10" s="168">
        <v>3.8289999999999998E-2</v>
      </c>
      <c r="O10" s="168">
        <v>0.45948</v>
      </c>
      <c r="P10" s="168">
        <v>0</v>
      </c>
      <c r="Q10" s="168">
        <v>0</v>
      </c>
      <c r="R10" s="169"/>
      <c r="S10" s="169" t="s">
        <v>127</v>
      </c>
      <c r="T10" s="170" t="s">
        <v>127</v>
      </c>
      <c r="U10" s="151">
        <v>1.8764099999999999</v>
      </c>
      <c r="V10" s="151">
        <v>22.516919999999999</v>
      </c>
      <c r="W10" s="151"/>
      <c r="X10" s="151" t="s">
        <v>128</v>
      </c>
      <c r="Y10" s="151" t="s">
        <v>129</v>
      </c>
      <c r="Z10" s="145"/>
      <c r="AA10" s="145"/>
      <c r="AB10" s="145"/>
      <c r="AC10" s="145"/>
      <c r="AD10" s="145"/>
      <c r="AE10" s="145"/>
      <c r="AF10" s="145"/>
      <c r="AG10" s="145" t="s">
        <v>130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x14ac:dyDescent="0.2">
      <c r="A11" s="165">
        <v>3</v>
      </c>
      <c r="B11" s="166" t="s">
        <v>133</v>
      </c>
      <c r="C11" s="172" t="s">
        <v>134</v>
      </c>
      <c r="D11" s="167" t="s">
        <v>126</v>
      </c>
      <c r="E11" s="168">
        <v>7</v>
      </c>
      <c r="F11" s="169"/>
      <c r="G11" s="169">
        <f t="shared" si="0"/>
        <v>0</v>
      </c>
      <c r="H11" s="169">
        <v>123.08</v>
      </c>
      <c r="I11" s="169">
        <v>861.56</v>
      </c>
      <c r="J11" s="169">
        <v>642.91999999999996</v>
      </c>
      <c r="K11" s="169">
        <v>4500.4399999999996</v>
      </c>
      <c r="L11" s="169">
        <v>21</v>
      </c>
      <c r="M11" s="169">
        <v>6488.02</v>
      </c>
      <c r="N11" s="168">
        <v>5.3690000000000002E-2</v>
      </c>
      <c r="O11" s="168">
        <v>0.37583</v>
      </c>
      <c r="P11" s="168">
        <v>0</v>
      </c>
      <c r="Q11" s="168">
        <v>0</v>
      </c>
      <c r="R11" s="169"/>
      <c r="S11" s="169" t="s">
        <v>127</v>
      </c>
      <c r="T11" s="170" t="s">
        <v>127</v>
      </c>
      <c r="U11" s="151">
        <v>1.17717</v>
      </c>
      <c r="V11" s="151">
        <v>8.2401900000000001</v>
      </c>
      <c r="W11" s="151"/>
      <c r="X11" s="151" t="s">
        <v>128</v>
      </c>
      <c r="Y11" s="151" t="s">
        <v>129</v>
      </c>
      <c r="Z11" s="145"/>
      <c r="AA11" s="145"/>
      <c r="AB11" s="145"/>
      <c r="AC11" s="145"/>
      <c r="AD11" s="145"/>
      <c r="AE11" s="145"/>
      <c r="AF11" s="145"/>
      <c r="AG11" s="145" t="s">
        <v>130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x14ac:dyDescent="0.2">
      <c r="A12" s="159">
        <v>4</v>
      </c>
      <c r="B12" s="160" t="s">
        <v>135</v>
      </c>
      <c r="C12" s="173" t="s">
        <v>136</v>
      </c>
      <c r="D12" s="161" t="s">
        <v>126</v>
      </c>
      <c r="E12" s="162">
        <v>82.44</v>
      </c>
      <c r="F12" s="163"/>
      <c r="G12" s="169">
        <f t="shared" si="0"/>
        <v>0</v>
      </c>
      <c r="H12" s="163">
        <v>166.12</v>
      </c>
      <c r="I12" s="163">
        <v>13694.9328</v>
      </c>
      <c r="J12" s="163">
        <v>203.38</v>
      </c>
      <c r="K12" s="163">
        <v>16766.647199999999</v>
      </c>
      <c r="L12" s="163">
        <v>21</v>
      </c>
      <c r="M12" s="163">
        <v>36858.5118</v>
      </c>
      <c r="N12" s="162">
        <v>2.495E-2</v>
      </c>
      <c r="O12" s="162">
        <v>2.0568779999999998</v>
      </c>
      <c r="P12" s="162">
        <v>0</v>
      </c>
      <c r="Q12" s="162">
        <v>0</v>
      </c>
      <c r="R12" s="163"/>
      <c r="S12" s="163" t="s">
        <v>127</v>
      </c>
      <c r="T12" s="164" t="s">
        <v>127</v>
      </c>
      <c r="U12" s="151">
        <v>0.37</v>
      </c>
      <c r="V12" s="151">
        <v>30.502799999999997</v>
      </c>
      <c r="W12" s="151"/>
      <c r="X12" s="151" t="s">
        <v>128</v>
      </c>
      <c r="Y12" s="151" t="s">
        <v>129</v>
      </c>
      <c r="Z12" s="145"/>
      <c r="AA12" s="145"/>
      <c r="AB12" s="145"/>
      <c r="AC12" s="145"/>
      <c r="AD12" s="145"/>
      <c r="AE12" s="145"/>
      <c r="AF12" s="145"/>
      <c r="AG12" s="145" t="s">
        <v>130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1" x14ac:dyDescent="0.2">
      <c r="A13" s="148"/>
      <c r="B13" s="149"/>
      <c r="C13" s="234" t="s">
        <v>137</v>
      </c>
      <c r="D13" s="235"/>
      <c r="E13" s="235"/>
      <c r="F13" s="235"/>
      <c r="G13" s="235"/>
      <c r="H13" s="151"/>
      <c r="I13" s="151"/>
      <c r="J13" s="151"/>
      <c r="K13" s="151"/>
      <c r="L13" s="151"/>
      <c r="M13" s="151"/>
      <c r="N13" s="150"/>
      <c r="O13" s="150"/>
      <c r="P13" s="150"/>
      <c r="Q13" s="150"/>
      <c r="R13" s="151"/>
      <c r="S13" s="151"/>
      <c r="T13" s="151"/>
      <c r="U13" s="151"/>
      <c r="V13" s="151"/>
      <c r="W13" s="151"/>
      <c r="X13" s="151"/>
      <c r="Y13" s="151"/>
      <c r="Z13" s="145"/>
      <c r="AA13" s="145"/>
      <c r="AB13" s="145"/>
      <c r="AC13" s="145"/>
      <c r="AD13" s="145"/>
      <c r="AE13" s="145"/>
      <c r="AF13" s="145"/>
      <c r="AG13" s="145" t="s">
        <v>138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x14ac:dyDescent="0.2">
      <c r="A14" s="153" t="s">
        <v>122</v>
      </c>
      <c r="B14" s="154" t="s">
        <v>59</v>
      </c>
      <c r="C14" s="171" t="s">
        <v>60</v>
      </c>
      <c r="D14" s="155"/>
      <c r="E14" s="156"/>
      <c r="F14" s="157"/>
      <c r="G14" s="157">
        <f>G15</f>
        <v>0</v>
      </c>
      <c r="H14" s="157"/>
      <c r="I14" s="157">
        <v>10035.81</v>
      </c>
      <c r="J14" s="157"/>
      <c r="K14" s="157">
        <v>2333.19</v>
      </c>
      <c r="L14" s="157"/>
      <c r="M14" s="157"/>
      <c r="N14" s="156"/>
      <c r="O14" s="156"/>
      <c r="P14" s="156"/>
      <c r="Q14" s="156"/>
      <c r="R14" s="157"/>
      <c r="S14" s="157"/>
      <c r="T14" s="158"/>
      <c r="U14" s="152"/>
      <c r="V14" s="152"/>
      <c r="W14" s="152"/>
      <c r="X14" s="152"/>
      <c r="Y14" s="152"/>
      <c r="AB14" s="145"/>
      <c r="AG14" t="s">
        <v>123</v>
      </c>
    </row>
    <row r="15" spans="1:60" ht="33.75" x14ac:dyDescent="0.2">
      <c r="A15" s="165">
        <v>5</v>
      </c>
      <c r="B15" s="166" t="s">
        <v>139</v>
      </c>
      <c r="C15" s="172" t="s">
        <v>140</v>
      </c>
      <c r="D15" s="167" t="s">
        <v>126</v>
      </c>
      <c r="E15" s="168">
        <v>15.96</v>
      </c>
      <c r="F15" s="169"/>
      <c r="G15" s="169">
        <f>F15*E15</f>
        <v>0</v>
      </c>
      <c r="H15" s="169">
        <v>628.80999999999995</v>
      </c>
      <c r="I15" s="169">
        <v>10035.8076</v>
      </c>
      <c r="J15" s="169">
        <v>146.19</v>
      </c>
      <c r="K15" s="169">
        <v>2333.1923999999999</v>
      </c>
      <c r="L15" s="169">
        <v>21</v>
      </c>
      <c r="M15" s="169">
        <v>14966.49</v>
      </c>
      <c r="N15" s="168">
        <v>1.7850000000000001E-2</v>
      </c>
      <c r="O15" s="168">
        <v>0.28488600000000003</v>
      </c>
      <c r="P15" s="168">
        <v>0</v>
      </c>
      <c r="Q15" s="168">
        <v>0</v>
      </c>
      <c r="R15" s="169"/>
      <c r="S15" s="169" t="s">
        <v>127</v>
      </c>
      <c r="T15" s="170" t="s">
        <v>127</v>
      </c>
      <c r="U15" s="151">
        <v>0.28199999999999997</v>
      </c>
      <c r="V15" s="151">
        <v>4.5007199999999994</v>
      </c>
      <c r="W15" s="151"/>
      <c r="X15" s="151" t="s">
        <v>128</v>
      </c>
      <c r="Y15" s="151" t="s">
        <v>129</v>
      </c>
      <c r="Z15" s="145"/>
      <c r="AA15" s="145"/>
      <c r="AB15" s="145"/>
      <c r="AC15" s="145"/>
      <c r="AD15" s="145"/>
      <c r="AE15" s="145"/>
      <c r="AF15" s="145"/>
      <c r="AG15" s="145" t="s">
        <v>130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ht="25.5" x14ac:dyDescent="0.2">
      <c r="A16" s="153" t="s">
        <v>122</v>
      </c>
      <c r="B16" s="154" t="s">
        <v>61</v>
      </c>
      <c r="C16" s="171" t="s">
        <v>62</v>
      </c>
      <c r="D16" s="155"/>
      <c r="E16" s="156"/>
      <c r="F16" s="157"/>
      <c r="G16" s="157">
        <f>G17</f>
        <v>0</v>
      </c>
      <c r="H16" s="157"/>
      <c r="I16" s="157">
        <v>114.66</v>
      </c>
      <c r="J16" s="157"/>
      <c r="K16" s="157">
        <v>8358.84</v>
      </c>
      <c r="L16" s="157"/>
      <c r="M16" s="157"/>
      <c r="N16" s="156"/>
      <c r="O16" s="156"/>
      <c r="P16" s="156"/>
      <c r="Q16" s="156"/>
      <c r="R16" s="157"/>
      <c r="S16" s="157"/>
      <c r="T16" s="158"/>
      <c r="U16" s="152"/>
      <c r="V16" s="152"/>
      <c r="W16" s="152"/>
      <c r="X16" s="152"/>
      <c r="Y16" s="152"/>
      <c r="AB16" s="145"/>
      <c r="AG16" t="s">
        <v>123</v>
      </c>
    </row>
    <row r="17" spans="1:60" x14ac:dyDescent="0.2">
      <c r="A17" s="165">
        <v>6</v>
      </c>
      <c r="B17" s="166" t="s">
        <v>141</v>
      </c>
      <c r="C17" s="172" t="s">
        <v>142</v>
      </c>
      <c r="D17" s="167" t="s">
        <v>126</v>
      </c>
      <c r="E17" s="168">
        <v>63</v>
      </c>
      <c r="F17" s="169"/>
      <c r="G17" s="169">
        <f>F17*E17</f>
        <v>0</v>
      </c>
      <c r="H17" s="169">
        <v>1.82</v>
      </c>
      <c r="I17" s="169">
        <v>114.66000000000001</v>
      </c>
      <c r="J17" s="169">
        <v>132.68</v>
      </c>
      <c r="K17" s="169">
        <v>8358.84</v>
      </c>
      <c r="L17" s="169">
        <v>21</v>
      </c>
      <c r="M17" s="169">
        <v>10252.934999999999</v>
      </c>
      <c r="N17" s="168">
        <v>4.0000000000000003E-5</v>
      </c>
      <c r="O17" s="168">
        <v>2.5200000000000001E-3</v>
      </c>
      <c r="P17" s="168">
        <v>0</v>
      </c>
      <c r="Q17" s="168">
        <v>0</v>
      </c>
      <c r="R17" s="169"/>
      <c r="S17" s="169" t="s">
        <v>127</v>
      </c>
      <c r="T17" s="170" t="s">
        <v>127</v>
      </c>
      <c r="U17" s="151">
        <v>0.308</v>
      </c>
      <c r="V17" s="151">
        <v>19.404</v>
      </c>
      <c r="W17" s="151"/>
      <c r="X17" s="151" t="s">
        <v>128</v>
      </c>
      <c r="Y17" s="151" t="s">
        <v>129</v>
      </c>
      <c r="Z17" s="145"/>
      <c r="AA17" s="145"/>
      <c r="AB17" s="145"/>
      <c r="AC17" s="145"/>
      <c r="AD17" s="145"/>
      <c r="AE17" s="145"/>
      <c r="AF17" s="145"/>
      <c r="AG17" s="145" t="s">
        <v>130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x14ac:dyDescent="0.2">
      <c r="A18" s="153" t="s">
        <v>122</v>
      </c>
      <c r="B18" s="154" t="s">
        <v>63</v>
      </c>
      <c r="C18" s="171" t="s">
        <v>64</v>
      </c>
      <c r="D18" s="155"/>
      <c r="E18" s="156"/>
      <c r="F18" s="157"/>
      <c r="G18" s="157">
        <f>G19+G20+G21+G22+G23+G25+G26+G27</f>
        <v>0</v>
      </c>
      <c r="H18" s="157"/>
      <c r="I18" s="157">
        <v>502.6</v>
      </c>
      <c r="J18" s="157"/>
      <c r="K18" s="157">
        <v>42237.74</v>
      </c>
      <c r="L18" s="157"/>
      <c r="M18" s="157"/>
      <c r="N18" s="156"/>
      <c r="O18" s="156"/>
      <c r="P18" s="156"/>
      <c r="Q18" s="156"/>
      <c r="R18" s="157"/>
      <c r="S18" s="157"/>
      <c r="T18" s="158"/>
      <c r="U18" s="152"/>
      <c r="V18" s="152"/>
      <c r="W18" s="152"/>
      <c r="X18" s="152"/>
      <c r="Y18" s="152"/>
      <c r="AB18" s="145"/>
      <c r="AG18" t="s">
        <v>123</v>
      </c>
    </row>
    <row r="19" spans="1:60" x14ac:dyDescent="0.2">
      <c r="A19" s="165">
        <v>7</v>
      </c>
      <c r="B19" s="166" t="s">
        <v>143</v>
      </c>
      <c r="C19" s="172" t="s">
        <v>144</v>
      </c>
      <c r="D19" s="167" t="s">
        <v>126</v>
      </c>
      <c r="E19" s="168">
        <v>15.96</v>
      </c>
      <c r="F19" s="169"/>
      <c r="G19" s="169">
        <f>F19*E19</f>
        <v>0</v>
      </c>
      <c r="H19" s="169">
        <v>0</v>
      </c>
      <c r="I19" s="169">
        <v>0</v>
      </c>
      <c r="J19" s="169">
        <v>360</v>
      </c>
      <c r="K19" s="169">
        <v>5745.6</v>
      </c>
      <c r="L19" s="169">
        <v>21</v>
      </c>
      <c r="M19" s="169">
        <v>6952.1760000000004</v>
      </c>
      <c r="N19" s="168">
        <v>0</v>
      </c>
      <c r="O19" s="168">
        <v>0</v>
      </c>
      <c r="P19" s="168">
        <v>1.26E-2</v>
      </c>
      <c r="Q19" s="168">
        <v>0.20109600000000002</v>
      </c>
      <c r="R19" s="169"/>
      <c r="S19" s="169" t="s">
        <v>127</v>
      </c>
      <c r="T19" s="170" t="s">
        <v>127</v>
      </c>
      <c r="U19" s="151">
        <v>0.33</v>
      </c>
      <c r="V19" s="151">
        <v>5.2668000000000008</v>
      </c>
      <c r="W19" s="151"/>
      <c r="X19" s="151" t="s">
        <v>128</v>
      </c>
      <c r="Y19" s="151" t="s">
        <v>129</v>
      </c>
      <c r="Z19" s="145"/>
      <c r="AA19" s="145"/>
      <c r="AB19" s="145"/>
      <c r="AC19" s="145"/>
      <c r="AD19" s="145"/>
      <c r="AE19" s="145"/>
      <c r="AF19" s="145"/>
      <c r="AG19" s="145" t="s">
        <v>130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x14ac:dyDescent="0.2">
      <c r="A20" s="165">
        <v>8</v>
      </c>
      <c r="B20" s="166" t="s">
        <v>145</v>
      </c>
      <c r="C20" s="172" t="s">
        <v>146</v>
      </c>
      <c r="D20" s="167" t="s">
        <v>126</v>
      </c>
      <c r="E20" s="168">
        <v>79.8</v>
      </c>
      <c r="F20" s="169"/>
      <c r="G20" s="169">
        <f t="shared" ref="G20:G23" si="1">F20*E20</f>
        <v>0</v>
      </c>
      <c r="H20" s="169">
        <v>0</v>
      </c>
      <c r="I20" s="169">
        <v>0</v>
      </c>
      <c r="J20" s="169">
        <v>62.2</v>
      </c>
      <c r="K20" s="169">
        <v>4963.5600000000004</v>
      </c>
      <c r="L20" s="169">
        <v>21</v>
      </c>
      <c r="M20" s="169">
        <v>6005.9076000000005</v>
      </c>
      <c r="N20" s="168">
        <v>0</v>
      </c>
      <c r="O20" s="168">
        <v>0</v>
      </c>
      <c r="P20" s="168">
        <v>2.5200000000000001E-3</v>
      </c>
      <c r="Q20" s="168">
        <v>0.201096</v>
      </c>
      <c r="R20" s="169"/>
      <c r="S20" s="169" t="s">
        <v>127</v>
      </c>
      <c r="T20" s="170" t="s">
        <v>127</v>
      </c>
      <c r="U20" s="151">
        <v>5.7000000000000002E-2</v>
      </c>
      <c r="V20" s="151">
        <v>4.5486000000000004</v>
      </c>
      <c r="W20" s="151"/>
      <c r="X20" s="151" t="s">
        <v>128</v>
      </c>
      <c r="Y20" s="151" t="s">
        <v>129</v>
      </c>
      <c r="Z20" s="145"/>
      <c r="AA20" s="145"/>
      <c r="AB20" s="145"/>
      <c r="AC20" s="145"/>
      <c r="AD20" s="145"/>
      <c r="AE20" s="145"/>
      <c r="AF20" s="145"/>
      <c r="AG20" s="145" t="s">
        <v>130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x14ac:dyDescent="0.2">
      <c r="A21" s="165">
        <v>9</v>
      </c>
      <c r="B21" s="166" t="s">
        <v>147</v>
      </c>
      <c r="C21" s="172" t="s">
        <v>148</v>
      </c>
      <c r="D21" s="167" t="s">
        <v>126</v>
      </c>
      <c r="E21" s="168">
        <v>15.96</v>
      </c>
      <c r="F21" s="169"/>
      <c r="G21" s="169">
        <f t="shared" si="1"/>
        <v>0</v>
      </c>
      <c r="H21" s="169">
        <v>0</v>
      </c>
      <c r="I21" s="169">
        <v>0</v>
      </c>
      <c r="J21" s="169">
        <v>75.7</v>
      </c>
      <c r="K21" s="169">
        <v>1208.172</v>
      </c>
      <c r="L21" s="169">
        <v>21</v>
      </c>
      <c r="M21" s="169">
        <v>1461.8857</v>
      </c>
      <c r="N21" s="168">
        <v>0</v>
      </c>
      <c r="O21" s="168">
        <v>0</v>
      </c>
      <c r="P21" s="168">
        <v>0.02</v>
      </c>
      <c r="Q21" s="168">
        <v>0.31920000000000004</v>
      </c>
      <c r="R21" s="169"/>
      <c r="S21" s="169" t="s">
        <v>127</v>
      </c>
      <c r="T21" s="170" t="s">
        <v>127</v>
      </c>
      <c r="U21" s="151">
        <v>0.14699999999999999</v>
      </c>
      <c r="V21" s="151">
        <v>2.34612</v>
      </c>
      <c r="W21" s="151"/>
      <c r="X21" s="151" t="s">
        <v>128</v>
      </c>
      <c r="Y21" s="151" t="s">
        <v>129</v>
      </c>
      <c r="Z21" s="145"/>
      <c r="AA21" s="145"/>
      <c r="AB21" s="145"/>
      <c r="AC21" s="145"/>
      <c r="AD21" s="145"/>
      <c r="AE21" s="145"/>
      <c r="AF21" s="145"/>
      <c r="AG21" s="145" t="s">
        <v>130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ht="22.5" x14ac:dyDescent="0.2">
      <c r="A22" s="165">
        <v>10</v>
      </c>
      <c r="B22" s="166" t="s">
        <v>149</v>
      </c>
      <c r="C22" s="172" t="s">
        <v>150</v>
      </c>
      <c r="D22" s="167" t="s">
        <v>151</v>
      </c>
      <c r="E22" s="168">
        <v>13</v>
      </c>
      <c r="F22" s="169"/>
      <c r="G22" s="169">
        <f t="shared" si="1"/>
        <v>0</v>
      </c>
      <c r="H22" s="169">
        <v>0</v>
      </c>
      <c r="I22" s="169">
        <v>0</v>
      </c>
      <c r="J22" s="169">
        <v>19.600000000000001</v>
      </c>
      <c r="K22" s="169">
        <v>254.8</v>
      </c>
      <c r="L22" s="169">
        <v>21</v>
      </c>
      <c r="M22" s="169">
        <v>308.30799999999999</v>
      </c>
      <c r="N22" s="168">
        <v>0</v>
      </c>
      <c r="O22" s="168">
        <v>0</v>
      </c>
      <c r="P22" s="168">
        <v>0</v>
      </c>
      <c r="Q22" s="168">
        <v>0</v>
      </c>
      <c r="R22" s="169"/>
      <c r="S22" s="169" t="s">
        <v>127</v>
      </c>
      <c r="T22" s="170" t="s">
        <v>127</v>
      </c>
      <c r="U22" s="151">
        <v>0.05</v>
      </c>
      <c r="V22" s="151">
        <v>0.65</v>
      </c>
      <c r="W22" s="151"/>
      <c r="X22" s="151" t="s">
        <v>128</v>
      </c>
      <c r="Y22" s="151" t="s">
        <v>129</v>
      </c>
      <c r="Z22" s="145"/>
      <c r="AA22" s="145"/>
      <c r="AB22" s="145"/>
      <c r="AC22" s="145"/>
      <c r="AD22" s="145"/>
      <c r="AE22" s="145"/>
      <c r="AF22" s="145"/>
      <c r="AG22" s="145" t="s">
        <v>130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x14ac:dyDescent="0.2">
      <c r="A23" s="159">
        <v>11</v>
      </c>
      <c r="B23" s="160" t="s">
        <v>152</v>
      </c>
      <c r="C23" s="173" t="s">
        <v>153</v>
      </c>
      <c r="D23" s="161" t="s">
        <v>154</v>
      </c>
      <c r="E23" s="162">
        <v>35</v>
      </c>
      <c r="F23" s="163"/>
      <c r="G23" s="169">
        <f t="shared" si="1"/>
        <v>0</v>
      </c>
      <c r="H23" s="163">
        <v>14.36</v>
      </c>
      <c r="I23" s="163">
        <v>502.59999999999997</v>
      </c>
      <c r="J23" s="163">
        <v>111.64</v>
      </c>
      <c r="K23" s="163">
        <v>3907.4</v>
      </c>
      <c r="L23" s="163">
        <v>21</v>
      </c>
      <c r="M23" s="163">
        <v>5336.1</v>
      </c>
      <c r="N23" s="162">
        <v>4.8999999999999998E-4</v>
      </c>
      <c r="O23" s="162">
        <v>1.7149999999999999E-2</v>
      </c>
      <c r="P23" s="162">
        <v>6.0000000000000001E-3</v>
      </c>
      <c r="Q23" s="162">
        <v>0.21</v>
      </c>
      <c r="R23" s="163"/>
      <c r="S23" s="163" t="s">
        <v>127</v>
      </c>
      <c r="T23" s="164" t="s">
        <v>127</v>
      </c>
      <c r="U23" s="151">
        <v>0.27400000000000002</v>
      </c>
      <c r="V23" s="151">
        <v>9.59</v>
      </c>
      <c r="W23" s="151"/>
      <c r="X23" s="151" t="s">
        <v>128</v>
      </c>
      <c r="Y23" s="151" t="s">
        <v>129</v>
      </c>
      <c r="Z23" s="145"/>
      <c r="AA23" s="145"/>
      <c r="AB23" s="145"/>
      <c r="AC23" s="145"/>
      <c r="AD23" s="145"/>
      <c r="AE23" s="145"/>
      <c r="AF23" s="145"/>
      <c r="AG23" s="145" t="s">
        <v>130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1" x14ac:dyDescent="0.2">
      <c r="A24" s="148"/>
      <c r="B24" s="149"/>
      <c r="C24" s="234" t="s">
        <v>155</v>
      </c>
      <c r="D24" s="235"/>
      <c r="E24" s="235"/>
      <c r="F24" s="235"/>
      <c r="G24" s="235"/>
      <c r="H24" s="151"/>
      <c r="I24" s="151"/>
      <c r="J24" s="151"/>
      <c r="K24" s="151"/>
      <c r="L24" s="151"/>
      <c r="M24" s="151"/>
      <c r="N24" s="150"/>
      <c r="O24" s="150"/>
      <c r="P24" s="150"/>
      <c r="Q24" s="150"/>
      <c r="R24" s="151"/>
      <c r="S24" s="151"/>
      <c r="T24" s="151"/>
      <c r="U24" s="151"/>
      <c r="V24" s="151"/>
      <c r="W24" s="151"/>
      <c r="X24" s="151"/>
      <c r="Y24" s="151"/>
      <c r="Z24" s="145"/>
      <c r="AA24" s="145"/>
      <c r="AB24" s="145"/>
      <c r="AC24" s="145"/>
      <c r="AD24" s="145"/>
      <c r="AE24" s="145"/>
      <c r="AF24" s="145"/>
      <c r="AG24" s="145" t="s">
        <v>138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x14ac:dyDescent="0.2">
      <c r="A25" s="165">
        <v>12</v>
      </c>
      <c r="B25" s="166" t="s">
        <v>156</v>
      </c>
      <c r="C25" s="172" t="s">
        <v>157</v>
      </c>
      <c r="D25" s="167" t="s">
        <v>126</v>
      </c>
      <c r="E25" s="168">
        <v>82.44</v>
      </c>
      <c r="F25" s="169"/>
      <c r="G25" s="169">
        <f>F25*E25</f>
        <v>0</v>
      </c>
      <c r="H25" s="169">
        <v>0</v>
      </c>
      <c r="I25" s="169">
        <v>0</v>
      </c>
      <c r="J25" s="169">
        <v>102</v>
      </c>
      <c r="K25" s="169">
        <v>8408.8799999999992</v>
      </c>
      <c r="L25" s="169">
        <v>21</v>
      </c>
      <c r="M25" s="169">
        <v>10174.744799999999</v>
      </c>
      <c r="N25" s="168">
        <v>0</v>
      </c>
      <c r="O25" s="168">
        <v>0</v>
      </c>
      <c r="P25" s="168">
        <v>4.5999999999999999E-2</v>
      </c>
      <c r="Q25" s="168">
        <v>3.7922399999999996</v>
      </c>
      <c r="R25" s="169"/>
      <c r="S25" s="169" t="s">
        <v>127</v>
      </c>
      <c r="T25" s="170" t="s">
        <v>127</v>
      </c>
      <c r="U25" s="151">
        <v>0.26</v>
      </c>
      <c r="V25" s="151">
        <v>21.4344</v>
      </c>
      <c r="W25" s="151"/>
      <c r="X25" s="151" t="s">
        <v>128</v>
      </c>
      <c r="Y25" s="151" t="s">
        <v>129</v>
      </c>
      <c r="Z25" s="145"/>
      <c r="AA25" s="145"/>
      <c r="AB25" s="145"/>
      <c r="AC25" s="145"/>
      <c r="AD25" s="145"/>
      <c r="AE25" s="145"/>
      <c r="AF25" s="145"/>
      <c r="AG25" s="145" t="s">
        <v>130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x14ac:dyDescent="0.2">
      <c r="A26" s="165">
        <v>13</v>
      </c>
      <c r="B26" s="166" t="s">
        <v>158</v>
      </c>
      <c r="C26" s="172" t="s">
        <v>159</v>
      </c>
      <c r="D26" s="167" t="s">
        <v>126</v>
      </c>
      <c r="E26" s="168">
        <v>82.44</v>
      </c>
      <c r="F26" s="169"/>
      <c r="G26" s="169">
        <f t="shared" ref="G26:G27" si="2">F26*E26</f>
        <v>0</v>
      </c>
      <c r="H26" s="169">
        <v>0</v>
      </c>
      <c r="I26" s="169">
        <v>0</v>
      </c>
      <c r="J26" s="169">
        <v>86.3</v>
      </c>
      <c r="K26" s="169">
        <v>7114.5719999999992</v>
      </c>
      <c r="L26" s="169">
        <v>21</v>
      </c>
      <c r="M26" s="169">
        <v>8608.6296999999995</v>
      </c>
      <c r="N26" s="168">
        <v>0</v>
      </c>
      <c r="O26" s="168">
        <v>0</v>
      </c>
      <c r="P26" s="168">
        <v>1.4E-2</v>
      </c>
      <c r="Q26" s="168">
        <v>1.1541600000000001</v>
      </c>
      <c r="R26" s="169"/>
      <c r="S26" s="169" t="s">
        <v>127</v>
      </c>
      <c r="T26" s="170" t="s">
        <v>127</v>
      </c>
      <c r="U26" s="151">
        <v>0.22</v>
      </c>
      <c r="V26" s="151">
        <v>18.136800000000001</v>
      </c>
      <c r="W26" s="151"/>
      <c r="X26" s="151" t="s">
        <v>128</v>
      </c>
      <c r="Y26" s="151" t="s">
        <v>129</v>
      </c>
      <c r="Z26" s="145"/>
      <c r="AA26" s="145"/>
      <c r="AB26" s="145"/>
      <c r="AC26" s="145"/>
      <c r="AD26" s="145"/>
      <c r="AE26" s="145"/>
      <c r="AF26" s="145"/>
      <c r="AG26" s="145" t="s">
        <v>130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x14ac:dyDescent="0.2">
      <c r="A27" s="165">
        <v>14</v>
      </c>
      <c r="B27" s="166" t="s">
        <v>160</v>
      </c>
      <c r="C27" s="172" t="s">
        <v>161</v>
      </c>
      <c r="D27" s="167" t="s">
        <v>126</v>
      </c>
      <c r="E27" s="168">
        <v>82.44</v>
      </c>
      <c r="F27" s="169"/>
      <c r="G27" s="169">
        <f t="shared" si="2"/>
        <v>0</v>
      </c>
      <c r="H27" s="169">
        <v>0</v>
      </c>
      <c r="I27" s="169">
        <v>0</v>
      </c>
      <c r="J27" s="169">
        <v>129</v>
      </c>
      <c r="K27" s="169">
        <v>10634.76</v>
      </c>
      <c r="L27" s="169">
        <v>21</v>
      </c>
      <c r="M27" s="169">
        <v>12868.059600000001</v>
      </c>
      <c r="N27" s="168">
        <v>0</v>
      </c>
      <c r="O27" s="168">
        <v>0</v>
      </c>
      <c r="P27" s="168">
        <v>6.8000000000000005E-2</v>
      </c>
      <c r="Q27" s="168">
        <v>5.6059200000000002</v>
      </c>
      <c r="R27" s="169"/>
      <c r="S27" s="169" t="s">
        <v>127</v>
      </c>
      <c r="T27" s="170" t="s">
        <v>127</v>
      </c>
      <c r="U27" s="151">
        <v>0.3</v>
      </c>
      <c r="V27" s="151">
        <v>24.731999999999999</v>
      </c>
      <c r="W27" s="151"/>
      <c r="X27" s="151" t="s">
        <v>128</v>
      </c>
      <c r="Y27" s="151" t="s">
        <v>129</v>
      </c>
      <c r="Z27" s="145"/>
      <c r="AA27" s="145"/>
      <c r="AB27" s="145"/>
      <c r="AC27" s="145"/>
      <c r="AD27" s="145"/>
      <c r="AE27" s="145"/>
      <c r="AF27" s="145"/>
      <c r="AG27" s="145" t="s">
        <v>130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x14ac:dyDescent="0.2">
      <c r="A28" s="153" t="s">
        <v>122</v>
      </c>
      <c r="B28" s="154" t="s">
        <v>65</v>
      </c>
      <c r="C28" s="171" t="s">
        <v>66</v>
      </c>
      <c r="D28" s="155"/>
      <c r="E28" s="156"/>
      <c r="F28" s="157"/>
      <c r="G28" s="157">
        <f>G29</f>
        <v>0</v>
      </c>
      <c r="H28" s="157"/>
      <c r="I28" s="157">
        <v>0</v>
      </c>
      <c r="J28" s="157"/>
      <c r="K28" s="157">
        <v>3368.79</v>
      </c>
      <c r="L28" s="157"/>
      <c r="M28" s="157"/>
      <c r="N28" s="156"/>
      <c r="O28" s="156"/>
      <c r="P28" s="156"/>
      <c r="Q28" s="156"/>
      <c r="R28" s="157"/>
      <c r="S28" s="157"/>
      <c r="T28" s="158"/>
      <c r="U28" s="152"/>
      <c r="V28" s="152"/>
      <c r="W28" s="152"/>
      <c r="X28" s="152"/>
      <c r="Y28" s="152"/>
      <c r="AB28" s="145"/>
      <c r="AG28" t="s">
        <v>123</v>
      </c>
    </row>
    <row r="29" spans="1:60" ht="22.5" x14ac:dyDescent="0.2">
      <c r="A29" s="165">
        <v>15</v>
      </c>
      <c r="B29" s="166" t="s">
        <v>162</v>
      </c>
      <c r="C29" s="172" t="s">
        <v>163</v>
      </c>
      <c r="D29" s="167" t="s">
        <v>164</v>
      </c>
      <c r="E29" s="168">
        <v>3.5128200000000001</v>
      </c>
      <c r="F29" s="169"/>
      <c r="G29" s="169">
        <f>F29*E29</f>
        <v>0</v>
      </c>
      <c r="H29" s="169">
        <v>0</v>
      </c>
      <c r="I29" s="169">
        <v>0</v>
      </c>
      <c r="J29" s="169">
        <v>959</v>
      </c>
      <c r="K29" s="169">
        <v>3368.7943800000003</v>
      </c>
      <c r="L29" s="169">
        <v>21</v>
      </c>
      <c r="M29" s="169">
        <v>4076.2359000000001</v>
      </c>
      <c r="N29" s="168">
        <v>0</v>
      </c>
      <c r="O29" s="168">
        <v>0</v>
      </c>
      <c r="P29" s="168">
        <v>0</v>
      </c>
      <c r="Q29" s="168">
        <v>0</v>
      </c>
      <c r="R29" s="169"/>
      <c r="S29" s="169" t="s">
        <v>127</v>
      </c>
      <c r="T29" s="170" t="s">
        <v>127</v>
      </c>
      <c r="U29" s="151">
        <v>2.1</v>
      </c>
      <c r="V29" s="151">
        <v>7.3769220000000004</v>
      </c>
      <c r="W29" s="151"/>
      <c r="X29" s="151" t="s">
        <v>128</v>
      </c>
      <c r="Y29" s="151" t="s">
        <v>129</v>
      </c>
      <c r="Z29" s="145"/>
      <c r="AA29" s="145"/>
      <c r="AB29" s="145"/>
      <c r="AC29" s="145"/>
      <c r="AD29" s="145"/>
      <c r="AE29" s="145"/>
      <c r="AF29" s="145"/>
      <c r="AG29" s="145" t="s">
        <v>130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x14ac:dyDescent="0.2">
      <c r="A30" s="153" t="s">
        <v>122</v>
      </c>
      <c r="B30" s="154" t="s">
        <v>67</v>
      </c>
      <c r="C30" s="171" t="s">
        <v>68</v>
      </c>
      <c r="D30" s="155"/>
      <c r="E30" s="156"/>
      <c r="F30" s="157"/>
      <c r="G30" s="157">
        <f>G31+G33</f>
        <v>0</v>
      </c>
      <c r="H30" s="157"/>
      <c r="I30" s="157">
        <v>7312.01</v>
      </c>
      <c r="J30" s="157"/>
      <c r="K30" s="157">
        <v>4865.24</v>
      </c>
      <c r="L30" s="157"/>
      <c r="M30" s="157"/>
      <c r="N30" s="156"/>
      <c r="O30" s="156"/>
      <c r="P30" s="156"/>
      <c r="Q30" s="156"/>
      <c r="R30" s="157"/>
      <c r="S30" s="157"/>
      <c r="T30" s="158"/>
      <c r="U30" s="152"/>
      <c r="V30" s="152"/>
      <c r="W30" s="152"/>
      <c r="X30" s="152"/>
      <c r="Y30" s="152"/>
      <c r="AB30" s="145"/>
      <c r="AG30" t="s">
        <v>123</v>
      </c>
    </row>
    <row r="31" spans="1:60" x14ac:dyDescent="0.2">
      <c r="A31" s="159">
        <v>16</v>
      </c>
      <c r="B31" s="160" t="s">
        <v>165</v>
      </c>
      <c r="C31" s="173" t="s">
        <v>166</v>
      </c>
      <c r="D31" s="161" t="s">
        <v>126</v>
      </c>
      <c r="E31" s="162">
        <v>20.748000000000001</v>
      </c>
      <c r="F31" s="163"/>
      <c r="G31" s="163">
        <f>F31*E31</f>
        <v>0</v>
      </c>
      <c r="H31" s="163">
        <v>352.42</v>
      </c>
      <c r="I31" s="163">
        <v>7312.0101600000007</v>
      </c>
      <c r="J31" s="163">
        <v>209.58</v>
      </c>
      <c r="K31" s="163">
        <v>4348.3658400000004</v>
      </c>
      <c r="L31" s="163">
        <v>21</v>
      </c>
      <c r="M31" s="163">
        <v>14109.059799999999</v>
      </c>
      <c r="N31" s="162">
        <v>3.6800000000000001E-3</v>
      </c>
      <c r="O31" s="162">
        <v>7.6352640000000013E-2</v>
      </c>
      <c r="P31" s="162">
        <v>0</v>
      </c>
      <c r="Q31" s="162">
        <v>0</v>
      </c>
      <c r="R31" s="163"/>
      <c r="S31" s="163" t="s">
        <v>127</v>
      </c>
      <c r="T31" s="164" t="s">
        <v>127</v>
      </c>
      <c r="U31" s="151">
        <v>0.38500000000000001</v>
      </c>
      <c r="V31" s="151">
        <v>7.9879800000000003</v>
      </c>
      <c r="W31" s="151"/>
      <c r="X31" s="151" t="s">
        <v>128</v>
      </c>
      <c r="Y31" s="151" t="s">
        <v>129</v>
      </c>
      <c r="Z31" s="145"/>
      <c r="AA31" s="145"/>
      <c r="AB31" s="145"/>
      <c r="AC31" s="145"/>
      <c r="AD31" s="145"/>
      <c r="AE31" s="145"/>
      <c r="AF31" s="145"/>
      <c r="AG31" s="145" t="s">
        <v>130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1" x14ac:dyDescent="0.2">
      <c r="A32" s="148"/>
      <c r="B32" s="149"/>
      <c r="C32" s="234" t="s">
        <v>167</v>
      </c>
      <c r="D32" s="235"/>
      <c r="E32" s="235"/>
      <c r="F32" s="235"/>
      <c r="G32" s="235"/>
      <c r="H32" s="151"/>
      <c r="I32" s="151"/>
      <c r="J32" s="151"/>
      <c r="K32" s="151"/>
      <c r="L32" s="151"/>
      <c r="M32" s="151"/>
      <c r="N32" s="150"/>
      <c r="O32" s="150"/>
      <c r="P32" s="150"/>
      <c r="Q32" s="150"/>
      <c r="R32" s="151"/>
      <c r="S32" s="151"/>
      <c r="T32" s="151"/>
      <c r="U32" s="151"/>
      <c r="V32" s="151"/>
      <c r="W32" s="151"/>
      <c r="X32" s="151"/>
      <c r="Y32" s="151"/>
      <c r="Z32" s="145"/>
      <c r="AA32" s="145"/>
      <c r="AB32" s="145"/>
      <c r="AC32" s="145"/>
      <c r="AD32" s="145"/>
      <c r="AE32" s="145"/>
      <c r="AF32" s="145"/>
      <c r="AG32" s="145" t="s">
        <v>138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x14ac:dyDescent="0.2">
      <c r="A33" s="165">
        <v>17</v>
      </c>
      <c r="B33" s="166" t="s">
        <v>168</v>
      </c>
      <c r="C33" s="172" t="s">
        <v>169</v>
      </c>
      <c r="D33" s="167" t="s">
        <v>0</v>
      </c>
      <c r="E33" s="168">
        <v>107.68210000000001</v>
      </c>
      <c r="F33" s="169"/>
      <c r="G33" s="169">
        <f>F33*E33</f>
        <v>0</v>
      </c>
      <c r="H33" s="169">
        <v>0</v>
      </c>
      <c r="I33" s="169">
        <v>0</v>
      </c>
      <c r="J33" s="169">
        <v>4.8</v>
      </c>
      <c r="K33" s="169">
        <v>516.87408000000005</v>
      </c>
      <c r="L33" s="169">
        <v>21</v>
      </c>
      <c r="M33" s="169">
        <v>625.41269999999997</v>
      </c>
      <c r="N33" s="168">
        <v>0</v>
      </c>
      <c r="O33" s="168">
        <v>0</v>
      </c>
      <c r="P33" s="168">
        <v>0</v>
      </c>
      <c r="Q33" s="168">
        <v>0</v>
      </c>
      <c r="R33" s="169"/>
      <c r="S33" s="169" t="s">
        <v>127</v>
      </c>
      <c r="T33" s="170" t="s">
        <v>127</v>
      </c>
      <c r="U33" s="151">
        <v>0</v>
      </c>
      <c r="V33" s="151">
        <v>0</v>
      </c>
      <c r="W33" s="151"/>
      <c r="X33" s="151" t="s">
        <v>128</v>
      </c>
      <c r="Y33" s="151" t="s">
        <v>129</v>
      </c>
      <c r="Z33" s="145"/>
      <c r="AA33" s="145"/>
      <c r="AB33" s="145"/>
      <c r="AC33" s="145"/>
      <c r="AD33" s="145"/>
      <c r="AE33" s="145"/>
      <c r="AF33" s="145"/>
      <c r="AG33" s="145" t="s">
        <v>130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x14ac:dyDescent="0.2">
      <c r="A34" s="153" t="s">
        <v>122</v>
      </c>
      <c r="B34" s="154" t="s">
        <v>69</v>
      </c>
      <c r="C34" s="171" t="s">
        <v>70</v>
      </c>
      <c r="D34" s="155"/>
      <c r="E34" s="156"/>
      <c r="F34" s="157"/>
      <c r="G34" s="157">
        <f>G35+G36</f>
        <v>0</v>
      </c>
      <c r="H34" s="157"/>
      <c r="I34" s="157">
        <v>12000</v>
      </c>
      <c r="J34" s="157"/>
      <c r="K34" s="157">
        <v>0</v>
      </c>
      <c r="L34" s="157"/>
      <c r="M34" s="157"/>
      <c r="N34" s="156"/>
      <c r="O34" s="156"/>
      <c r="P34" s="156"/>
      <c r="Q34" s="156"/>
      <c r="R34" s="157"/>
      <c r="S34" s="157"/>
      <c r="T34" s="158"/>
      <c r="U34" s="152"/>
      <c r="V34" s="152"/>
      <c r="W34" s="152"/>
      <c r="X34" s="152"/>
      <c r="Y34" s="152"/>
      <c r="AB34" s="145"/>
      <c r="AG34" t="s">
        <v>123</v>
      </c>
    </row>
    <row r="35" spans="1:60" ht="22.5" x14ac:dyDescent="0.2">
      <c r="A35" s="165">
        <v>18</v>
      </c>
      <c r="B35" s="166" t="s">
        <v>170</v>
      </c>
      <c r="C35" s="172" t="s">
        <v>171</v>
      </c>
      <c r="D35" s="167" t="s">
        <v>172</v>
      </c>
      <c r="E35" s="168">
        <v>5</v>
      </c>
      <c r="F35" s="169"/>
      <c r="G35" s="169">
        <f>F35*E35</f>
        <v>0</v>
      </c>
      <c r="H35" s="169">
        <v>1350</v>
      </c>
      <c r="I35" s="169">
        <v>6750</v>
      </c>
      <c r="J35" s="169">
        <v>0</v>
      </c>
      <c r="K35" s="169">
        <v>0</v>
      </c>
      <c r="L35" s="169">
        <v>21</v>
      </c>
      <c r="M35" s="169">
        <v>8167.5</v>
      </c>
      <c r="N35" s="168">
        <v>0</v>
      </c>
      <c r="O35" s="168">
        <v>0</v>
      </c>
      <c r="P35" s="168">
        <v>0</v>
      </c>
      <c r="Q35" s="168">
        <v>0</v>
      </c>
      <c r="R35" s="169"/>
      <c r="S35" s="169" t="s">
        <v>173</v>
      </c>
      <c r="T35" s="170" t="s">
        <v>174</v>
      </c>
      <c r="U35" s="151">
        <v>0</v>
      </c>
      <c r="V35" s="151">
        <v>0</v>
      </c>
      <c r="W35" s="151"/>
      <c r="X35" s="151" t="s">
        <v>128</v>
      </c>
      <c r="Y35" s="151" t="s">
        <v>129</v>
      </c>
      <c r="Z35" s="145"/>
      <c r="AA35" s="145"/>
      <c r="AB35" s="145"/>
      <c r="AC35" s="145"/>
      <c r="AD35" s="145"/>
      <c r="AE35" s="145"/>
      <c r="AF35" s="145"/>
      <c r="AG35" s="145" t="s">
        <v>130</v>
      </c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ht="22.5" x14ac:dyDescent="0.2">
      <c r="A36" s="165">
        <v>19</v>
      </c>
      <c r="B36" s="166" t="s">
        <v>175</v>
      </c>
      <c r="C36" s="172" t="s">
        <v>176</v>
      </c>
      <c r="D36" s="167" t="s">
        <v>172</v>
      </c>
      <c r="E36" s="168">
        <v>7</v>
      </c>
      <c r="F36" s="169"/>
      <c r="G36" s="169">
        <f>F36*E36</f>
        <v>0</v>
      </c>
      <c r="H36" s="169">
        <v>750</v>
      </c>
      <c r="I36" s="169">
        <v>5250</v>
      </c>
      <c r="J36" s="169">
        <v>0</v>
      </c>
      <c r="K36" s="169">
        <v>0</v>
      </c>
      <c r="L36" s="169">
        <v>21</v>
      </c>
      <c r="M36" s="169">
        <v>6352.5</v>
      </c>
      <c r="N36" s="168">
        <v>0</v>
      </c>
      <c r="O36" s="168">
        <v>0</v>
      </c>
      <c r="P36" s="168">
        <v>0</v>
      </c>
      <c r="Q36" s="168">
        <v>0</v>
      </c>
      <c r="R36" s="169"/>
      <c r="S36" s="169" t="s">
        <v>173</v>
      </c>
      <c r="T36" s="170" t="s">
        <v>174</v>
      </c>
      <c r="U36" s="151">
        <v>0</v>
      </c>
      <c r="V36" s="151">
        <v>0</v>
      </c>
      <c r="W36" s="151"/>
      <c r="X36" s="151" t="s">
        <v>128</v>
      </c>
      <c r="Y36" s="151" t="s">
        <v>129</v>
      </c>
      <c r="Z36" s="145"/>
      <c r="AA36" s="145"/>
      <c r="AB36" s="145"/>
      <c r="AC36" s="145"/>
      <c r="AD36" s="145"/>
      <c r="AE36" s="145"/>
      <c r="AF36" s="145"/>
      <c r="AG36" s="145" t="s">
        <v>130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x14ac:dyDescent="0.2">
      <c r="A37" s="153" t="s">
        <v>122</v>
      </c>
      <c r="B37" s="154" t="s">
        <v>71</v>
      </c>
      <c r="C37" s="171" t="s">
        <v>72</v>
      </c>
      <c r="D37" s="155"/>
      <c r="E37" s="156"/>
      <c r="F37" s="157"/>
      <c r="G37" s="157">
        <f>G38+G39</f>
        <v>0</v>
      </c>
      <c r="H37" s="157"/>
      <c r="I37" s="157">
        <v>29575</v>
      </c>
      <c r="J37" s="157"/>
      <c r="K37" s="157">
        <v>4437</v>
      </c>
      <c r="L37" s="157"/>
      <c r="M37" s="157"/>
      <c r="N37" s="156"/>
      <c r="O37" s="156"/>
      <c r="P37" s="156"/>
      <c r="Q37" s="156"/>
      <c r="R37" s="157"/>
      <c r="S37" s="157"/>
      <c r="T37" s="158"/>
      <c r="U37" s="152"/>
      <c r="V37" s="152"/>
      <c r="W37" s="152"/>
      <c r="X37" s="152"/>
      <c r="Y37" s="152"/>
      <c r="AB37" s="145"/>
      <c r="AG37" t="s">
        <v>123</v>
      </c>
    </row>
    <row r="38" spans="1:60" x14ac:dyDescent="0.2">
      <c r="A38" s="165">
        <v>20</v>
      </c>
      <c r="B38" s="166" t="s">
        <v>177</v>
      </c>
      <c r="C38" s="172" t="s">
        <v>178</v>
      </c>
      <c r="D38" s="167" t="s">
        <v>151</v>
      </c>
      <c r="E38" s="168">
        <v>18</v>
      </c>
      <c r="F38" s="169"/>
      <c r="G38" s="169">
        <f>F38*E38</f>
        <v>0</v>
      </c>
      <c r="H38" s="169">
        <v>0</v>
      </c>
      <c r="I38" s="169">
        <v>0</v>
      </c>
      <c r="J38" s="169">
        <v>246.5</v>
      </c>
      <c r="K38" s="169">
        <v>4437</v>
      </c>
      <c r="L38" s="169">
        <v>21</v>
      </c>
      <c r="M38" s="169">
        <v>5368.77</v>
      </c>
      <c r="N38" s="168">
        <v>0</v>
      </c>
      <c r="O38" s="168">
        <v>0</v>
      </c>
      <c r="P38" s="168">
        <v>0</v>
      </c>
      <c r="Q38" s="168">
        <v>0</v>
      </c>
      <c r="R38" s="169"/>
      <c r="S38" s="169" t="s">
        <v>127</v>
      </c>
      <c r="T38" s="170" t="s">
        <v>127</v>
      </c>
      <c r="U38" s="151">
        <v>0.42499999999999999</v>
      </c>
      <c r="V38" s="151">
        <v>7.6499999999999995</v>
      </c>
      <c r="W38" s="151"/>
      <c r="X38" s="151" t="s">
        <v>128</v>
      </c>
      <c r="Y38" s="151" t="s">
        <v>129</v>
      </c>
      <c r="Z38" s="145"/>
      <c r="AA38" s="145"/>
      <c r="AB38" s="145"/>
      <c r="AC38" s="145"/>
      <c r="AD38" s="145"/>
      <c r="AE38" s="145"/>
      <c r="AF38" s="145"/>
      <c r="AG38" s="145" t="s">
        <v>130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ht="22.5" x14ac:dyDescent="0.2">
      <c r="A39" s="165">
        <v>21</v>
      </c>
      <c r="B39" s="166" t="s">
        <v>179</v>
      </c>
      <c r="C39" s="172" t="s">
        <v>180</v>
      </c>
      <c r="D39" s="167" t="s">
        <v>181</v>
      </c>
      <c r="E39" s="168">
        <v>35</v>
      </c>
      <c r="F39" s="169"/>
      <c r="G39" s="169">
        <f>F39*E39</f>
        <v>0</v>
      </c>
      <c r="H39" s="169">
        <v>845</v>
      </c>
      <c r="I39" s="169">
        <v>29575</v>
      </c>
      <c r="J39" s="169">
        <v>0</v>
      </c>
      <c r="K39" s="169">
        <v>0</v>
      </c>
      <c r="L39" s="169">
        <v>21</v>
      </c>
      <c r="M39" s="169">
        <v>35785.75</v>
      </c>
      <c r="N39" s="168">
        <v>0</v>
      </c>
      <c r="O39" s="168">
        <v>0</v>
      </c>
      <c r="P39" s="168">
        <v>0</v>
      </c>
      <c r="Q39" s="168">
        <v>0</v>
      </c>
      <c r="R39" s="169"/>
      <c r="S39" s="169" t="s">
        <v>173</v>
      </c>
      <c r="T39" s="170" t="s">
        <v>174</v>
      </c>
      <c r="U39" s="151">
        <v>0</v>
      </c>
      <c r="V39" s="151">
        <v>0</v>
      </c>
      <c r="W39" s="151"/>
      <c r="X39" s="151" t="s">
        <v>128</v>
      </c>
      <c r="Y39" s="151" t="s">
        <v>129</v>
      </c>
      <c r="Z39" s="145"/>
      <c r="AA39" s="145"/>
      <c r="AB39" s="145"/>
      <c r="AC39" s="145"/>
      <c r="AD39" s="145"/>
      <c r="AE39" s="145"/>
      <c r="AF39" s="145"/>
      <c r="AG39" s="145" t="s">
        <v>130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x14ac:dyDescent="0.2">
      <c r="A40" s="153" t="s">
        <v>122</v>
      </c>
      <c r="B40" s="154" t="s">
        <v>73</v>
      </c>
      <c r="C40" s="171" t="s">
        <v>74</v>
      </c>
      <c r="D40" s="155"/>
      <c r="E40" s="156"/>
      <c r="F40" s="157"/>
      <c r="G40" s="157">
        <f>G41+G42+G43+G44+G45+G46+G47+G49+G50+G51+G52+G53+G54+G55+G56</f>
        <v>0</v>
      </c>
      <c r="H40" s="157"/>
      <c r="I40" s="157">
        <v>108800.56</v>
      </c>
      <c r="J40" s="157"/>
      <c r="K40" s="157">
        <v>13457.41</v>
      </c>
      <c r="L40" s="157"/>
      <c r="M40" s="157"/>
      <c r="N40" s="156"/>
      <c r="O40" s="156"/>
      <c r="P40" s="156"/>
      <c r="Q40" s="156"/>
      <c r="R40" s="157"/>
      <c r="S40" s="157"/>
      <c r="T40" s="158"/>
      <c r="U40" s="152"/>
      <c r="V40" s="152"/>
      <c r="W40" s="152"/>
      <c r="X40" s="152"/>
      <c r="Y40" s="152"/>
      <c r="AB40" s="145"/>
      <c r="AG40" t="s">
        <v>123</v>
      </c>
    </row>
    <row r="41" spans="1:60" x14ac:dyDescent="0.2">
      <c r="A41" s="165">
        <v>22</v>
      </c>
      <c r="B41" s="166" t="s">
        <v>182</v>
      </c>
      <c r="C41" s="172" t="s">
        <v>183</v>
      </c>
      <c r="D41" s="167" t="s">
        <v>184</v>
      </c>
      <c r="E41" s="168">
        <v>4</v>
      </c>
      <c r="F41" s="169"/>
      <c r="G41" s="169">
        <f>F41*E41</f>
        <v>0</v>
      </c>
      <c r="H41" s="169">
        <v>0</v>
      </c>
      <c r="I41" s="169">
        <v>0</v>
      </c>
      <c r="J41" s="169">
        <v>200</v>
      </c>
      <c r="K41" s="169">
        <v>800</v>
      </c>
      <c r="L41" s="169">
        <v>21</v>
      </c>
      <c r="M41" s="169">
        <v>968</v>
      </c>
      <c r="N41" s="168">
        <v>0</v>
      </c>
      <c r="O41" s="168">
        <v>0</v>
      </c>
      <c r="P41" s="168">
        <v>3.4200000000000001E-2</v>
      </c>
      <c r="Q41" s="168">
        <v>0.1368</v>
      </c>
      <c r="R41" s="169"/>
      <c r="S41" s="169" t="s">
        <v>127</v>
      </c>
      <c r="T41" s="170" t="s">
        <v>127</v>
      </c>
      <c r="U41" s="151">
        <v>0.46500000000000002</v>
      </c>
      <c r="V41" s="151">
        <v>1.86</v>
      </c>
      <c r="W41" s="151"/>
      <c r="X41" s="151" t="s">
        <v>128</v>
      </c>
      <c r="Y41" s="151" t="s">
        <v>129</v>
      </c>
      <c r="Z41" s="145"/>
      <c r="AA41" s="145"/>
      <c r="AB41" s="145"/>
      <c r="AC41" s="145"/>
      <c r="AD41" s="145"/>
      <c r="AE41" s="145"/>
      <c r="AF41" s="145"/>
      <c r="AG41" s="145" t="s">
        <v>130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x14ac:dyDescent="0.2">
      <c r="A42" s="165">
        <v>23</v>
      </c>
      <c r="B42" s="166" t="s">
        <v>185</v>
      </c>
      <c r="C42" s="172" t="s">
        <v>186</v>
      </c>
      <c r="D42" s="167" t="s">
        <v>184</v>
      </c>
      <c r="E42" s="168">
        <v>4</v>
      </c>
      <c r="F42" s="169"/>
      <c r="G42" s="169">
        <f t="shared" ref="G42:G47" si="3">F42*E42</f>
        <v>0</v>
      </c>
      <c r="H42" s="169">
        <v>0</v>
      </c>
      <c r="I42" s="169">
        <v>0</v>
      </c>
      <c r="J42" s="169">
        <v>97.6</v>
      </c>
      <c r="K42" s="169">
        <v>390.4</v>
      </c>
      <c r="L42" s="169">
        <v>21</v>
      </c>
      <c r="M42" s="169">
        <v>472.38399999999996</v>
      </c>
      <c r="N42" s="168">
        <v>0</v>
      </c>
      <c r="O42" s="168">
        <v>0</v>
      </c>
      <c r="P42" s="168">
        <v>1.107E-2</v>
      </c>
      <c r="Q42" s="168">
        <v>4.428E-2</v>
      </c>
      <c r="R42" s="169"/>
      <c r="S42" s="169" t="s">
        <v>127</v>
      </c>
      <c r="T42" s="170" t="s">
        <v>127</v>
      </c>
      <c r="U42" s="151">
        <v>0.22700000000000001</v>
      </c>
      <c r="V42" s="151">
        <v>0.90800000000000003</v>
      </c>
      <c r="W42" s="151"/>
      <c r="X42" s="151" t="s">
        <v>128</v>
      </c>
      <c r="Y42" s="151" t="s">
        <v>129</v>
      </c>
      <c r="Z42" s="145"/>
      <c r="AA42" s="145"/>
      <c r="AB42" s="145"/>
      <c r="AC42" s="145"/>
      <c r="AD42" s="145"/>
      <c r="AE42" s="145"/>
      <c r="AF42" s="145"/>
      <c r="AG42" s="145" t="s">
        <v>130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x14ac:dyDescent="0.2">
      <c r="A43" s="165">
        <v>24</v>
      </c>
      <c r="B43" s="166" t="s">
        <v>187</v>
      </c>
      <c r="C43" s="172" t="s">
        <v>188</v>
      </c>
      <c r="D43" s="167" t="s">
        <v>184</v>
      </c>
      <c r="E43" s="168">
        <v>4</v>
      </c>
      <c r="F43" s="169"/>
      <c r="G43" s="169">
        <f t="shared" si="3"/>
        <v>0</v>
      </c>
      <c r="H43" s="169">
        <v>14830.14</v>
      </c>
      <c r="I43" s="169">
        <v>59320.56</v>
      </c>
      <c r="J43" s="169">
        <v>519.86</v>
      </c>
      <c r="K43" s="169">
        <v>2079.44</v>
      </c>
      <c r="L43" s="169">
        <v>21</v>
      </c>
      <c r="M43" s="169">
        <v>74294</v>
      </c>
      <c r="N43" s="168">
        <v>2.4080000000000001E-2</v>
      </c>
      <c r="O43" s="168">
        <v>9.6320000000000003E-2</v>
      </c>
      <c r="P43" s="168">
        <v>0</v>
      </c>
      <c r="Q43" s="168">
        <v>0</v>
      </c>
      <c r="R43" s="169"/>
      <c r="S43" s="169" t="s">
        <v>127</v>
      </c>
      <c r="T43" s="170" t="s">
        <v>127</v>
      </c>
      <c r="U43" s="151">
        <v>0.95499999999999996</v>
      </c>
      <c r="V43" s="151">
        <v>3.82</v>
      </c>
      <c r="W43" s="151"/>
      <c r="X43" s="151" t="s">
        <v>128</v>
      </c>
      <c r="Y43" s="151" t="s">
        <v>129</v>
      </c>
      <c r="Z43" s="145"/>
      <c r="AA43" s="145"/>
      <c r="AB43" s="145"/>
      <c r="AC43" s="145"/>
      <c r="AD43" s="145"/>
      <c r="AE43" s="145"/>
      <c r="AF43" s="145"/>
      <c r="AG43" s="145" t="s">
        <v>130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x14ac:dyDescent="0.2">
      <c r="A44" s="165">
        <v>25</v>
      </c>
      <c r="B44" s="166" t="s">
        <v>189</v>
      </c>
      <c r="C44" s="172" t="s">
        <v>190</v>
      </c>
      <c r="D44" s="167" t="s">
        <v>184</v>
      </c>
      <c r="E44" s="168">
        <v>2</v>
      </c>
      <c r="F44" s="169"/>
      <c r="G44" s="169">
        <f t="shared" si="3"/>
        <v>0</v>
      </c>
      <c r="H44" s="169">
        <v>0</v>
      </c>
      <c r="I44" s="169">
        <v>0</v>
      </c>
      <c r="J44" s="169">
        <v>164.5</v>
      </c>
      <c r="K44" s="169">
        <v>329</v>
      </c>
      <c r="L44" s="169">
        <v>21</v>
      </c>
      <c r="M44" s="169">
        <v>398.09</v>
      </c>
      <c r="N44" s="168">
        <v>0</v>
      </c>
      <c r="O44" s="168">
        <v>0</v>
      </c>
      <c r="P44" s="168">
        <v>1.9460000000000002E-2</v>
      </c>
      <c r="Q44" s="168">
        <v>3.8920000000000003E-2</v>
      </c>
      <c r="R44" s="169"/>
      <c r="S44" s="169" t="s">
        <v>127</v>
      </c>
      <c r="T44" s="170" t="s">
        <v>127</v>
      </c>
      <c r="U44" s="151">
        <v>0.38200000000000001</v>
      </c>
      <c r="V44" s="151">
        <v>0.76400000000000001</v>
      </c>
      <c r="W44" s="151"/>
      <c r="X44" s="151" t="s">
        <v>128</v>
      </c>
      <c r="Y44" s="151" t="s">
        <v>129</v>
      </c>
      <c r="Z44" s="145"/>
      <c r="AA44" s="145"/>
      <c r="AB44" s="145"/>
      <c r="AC44" s="145"/>
      <c r="AD44" s="145"/>
      <c r="AE44" s="145"/>
      <c r="AF44" s="145"/>
      <c r="AG44" s="145" t="s">
        <v>130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x14ac:dyDescent="0.2">
      <c r="A45" s="165">
        <v>26</v>
      </c>
      <c r="B45" s="166" t="s">
        <v>191</v>
      </c>
      <c r="C45" s="172" t="s">
        <v>192</v>
      </c>
      <c r="D45" s="167" t="s">
        <v>184</v>
      </c>
      <c r="E45" s="168">
        <v>3</v>
      </c>
      <c r="F45" s="169"/>
      <c r="G45" s="169">
        <f t="shared" si="3"/>
        <v>0</v>
      </c>
      <c r="H45" s="169">
        <v>0</v>
      </c>
      <c r="I45" s="169">
        <v>0</v>
      </c>
      <c r="J45" s="169">
        <v>93.3</v>
      </c>
      <c r="K45" s="169">
        <v>279.89999999999998</v>
      </c>
      <c r="L45" s="169">
        <v>21</v>
      </c>
      <c r="M45" s="169">
        <v>338.67899999999997</v>
      </c>
      <c r="N45" s="168">
        <v>0</v>
      </c>
      <c r="O45" s="168">
        <v>0</v>
      </c>
      <c r="P45" s="168">
        <v>1.56E-3</v>
      </c>
      <c r="Q45" s="168">
        <v>4.6800000000000001E-3</v>
      </c>
      <c r="R45" s="169"/>
      <c r="S45" s="169" t="s">
        <v>127</v>
      </c>
      <c r="T45" s="170" t="s">
        <v>127</v>
      </c>
      <c r="U45" s="151">
        <v>0.22</v>
      </c>
      <c r="V45" s="151">
        <v>0.66</v>
      </c>
      <c r="W45" s="151"/>
      <c r="X45" s="151" t="s">
        <v>128</v>
      </c>
      <c r="Y45" s="151" t="s">
        <v>129</v>
      </c>
      <c r="Z45" s="145"/>
      <c r="AA45" s="145"/>
      <c r="AB45" s="145"/>
      <c r="AC45" s="145"/>
      <c r="AD45" s="145"/>
      <c r="AE45" s="145"/>
      <c r="AF45" s="145"/>
      <c r="AG45" s="145" t="s">
        <v>130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x14ac:dyDescent="0.2">
      <c r="A46" s="165">
        <v>27</v>
      </c>
      <c r="B46" s="166" t="s">
        <v>193</v>
      </c>
      <c r="C46" s="172" t="s">
        <v>194</v>
      </c>
      <c r="D46" s="167" t="s">
        <v>0</v>
      </c>
      <c r="E46" s="168">
        <v>524.69299999999998</v>
      </c>
      <c r="F46" s="169"/>
      <c r="G46" s="169">
        <f t="shared" si="3"/>
        <v>0</v>
      </c>
      <c r="H46" s="169">
        <v>0</v>
      </c>
      <c r="I46" s="169">
        <v>0</v>
      </c>
      <c r="J46" s="169">
        <v>0.35</v>
      </c>
      <c r="K46" s="169">
        <v>183.64254999999997</v>
      </c>
      <c r="L46" s="169">
        <v>21</v>
      </c>
      <c r="M46" s="169">
        <v>222.20439999999999</v>
      </c>
      <c r="N46" s="168">
        <v>0</v>
      </c>
      <c r="O46" s="168">
        <v>0</v>
      </c>
      <c r="P46" s="168">
        <v>0</v>
      </c>
      <c r="Q46" s="168">
        <v>0</v>
      </c>
      <c r="R46" s="169"/>
      <c r="S46" s="169" t="s">
        <v>127</v>
      </c>
      <c r="T46" s="170" t="s">
        <v>127</v>
      </c>
      <c r="U46" s="151">
        <v>0</v>
      </c>
      <c r="V46" s="151">
        <v>0</v>
      </c>
      <c r="W46" s="151"/>
      <c r="X46" s="151" t="s">
        <v>128</v>
      </c>
      <c r="Y46" s="151" t="s">
        <v>129</v>
      </c>
      <c r="Z46" s="145"/>
      <c r="AA46" s="145"/>
      <c r="AB46" s="145"/>
      <c r="AC46" s="145"/>
      <c r="AD46" s="145"/>
      <c r="AE46" s="145"/>
      <c r="AF46" s="145"/>
      <c r="AG46" s="145" t="s">
        <v>130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x14ac:dyDescent="0.2">
      <c r="A47" s="159">
        <v>28</v>
      </c>
      <c r="B47" s="160" t="s">
        <v>195</v>
      </c>
      <c r="C47" s="173" t="s">
        <v>196</v>
      </c>
      <c r="D47" s="161" t="s">
        <v>164</v>
      </c>
      <c r="E47" s="162">
        <v>0.22467999999999999</v>
      </c>
      <c r="F47" s="163"/>
      <c r="G47" s="169">
        <f t="shared" si="3"/>
        <v>0</v>
      </c>
      <c r="H47" s="163">
        <v>0</v>
      </c>
      <c r="I47" s="163">
        <v>0</v>
      </c>
      <c r="J47" s="163">
        <v>264</v>
      </c>
      <c r="K47" s="163">
        <v>59.315519999999999</v>
      </c>
      <c r="L47" s="163">
        <v>21</v>
      </c>
      <c r="M47" s="163">
        <v>71.777199999999993</v>
      </c>
      <c r="N47" s="162">
        <v>0</v>
      </c>
      <c r="O47" s="162">
        <v>0</v>
      </c>
      <c r="P47" s="162">
        <v>0</v>
      </c>
      <c r="Q47" s="162">
        <v>0</v>
      </c>
      <c r="R47" s="163"/>
      <c r="S47" s="163" t="s">
        <v>127</v>
      </c>
      <c r="T47" s="164" t="s">
        <v>127</v>
      </c>
      <c r="U47" s="151">
        <v>0.49</v>
      </c>
      <c r="V47" s="151">
        <v>0.11009319999999999</v>
      </c>
      <c r="W47" s="151"/>
      <c r="X47" s="151" t="s">
        <v>128</v>
      </c>
      <c r="Y47" s="151" t="s">
        <v>129</v>
      </c>
      <c r="Z47" s="145"/>
      <c r="AA47" s="145"/>
      <c r="AB47" s="145"/>
      <c r="AC47" s="145"/>
      <c r="AD47" s="145"/>
      <c r="AE47" s="145"/>
      <c r="AF47" s="145"/>
      <c r="AG47" s="145" t="s">
        <v>130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outlineLevel="1" x14ac:dyDescent="0.2">
      <c r="A48" s="148"/>
      <c r="B48" s="149"/>
      <c r="C48" s="234" t="s">
        <v>197</v>
      </c>
      <c r="D48" s="235"/>
      <c r="E48" s="235"/>
      <c r="F48" s="235"/>
      <c r="G48" s="235"/>
      <c r="H48" s="151"/>
      <c r="I48" s="151"/>
      <c r="J48" s="151"/>
      <c r="K48" s="151"/>
      <c r="L48" s="151"/>
      <c r="M48" s="151"/>
      <c r="N48" s="150"/>
      <c r="O48" s="150"/>
      <c r="P48" s="150"/>
      <c r="Q48" s="150"/>
      <c r="R48" s="151"/>
      <c r="S48" s="151"/>
      <c r="T48" s="151"/>
      <c r="U48" s="151"/>
      <c r="V48" s="151"/>
      <c r="W48" s="151"/>
      <c r="X48" s="151"/>
      <c r="Y48" s="151"/>
      <c r="Z48" s="145"/>
      <c r="AA48" s="145"/>
      <c r="AB48" s="145"/>
      <c r="AC48" s="145"/>
      <c r="AD48" s="145"/>
      <c r="AE48" s="145"/>
      <c r="AF48" s="145"/>
      <c r="AG48" s="145" t="s">
        <v>138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x14ac:dyDescent="0.2">
      <c r="A49" s="165">
        <v>29</v>
      </c>
      <c r="B49" s="166" t="s">
        <v>198</v>
      </c>
      <c r="C49" s="172" t="s">
        <v>199</v>
      </c>
      <c r="D49" s="167" t="s">
        <v>164</v>
      </c>
      <c r="E49" s="168">
        <v>3.1455199999999999</v>
      </c>
      <c r="F49" s="169"/>
      <c r="G49" s="169">
        <f>F49*E49</f>
        <v>0</v>
      </c>
      <c r="H49" s="169">
        <v>0</v>
      </c>
      <c r="I49" s="169">
        <v>0</v>
      </c>
      <c r="J49" s="169">
        <v>25</v>
      </c>
      <c r="K49" s="169">
        <v>78.637999999999991</v>
      </c>
      <c r="L49" s="169">
        <v>21</v>
      </c>
      <c r="M49" s="169">
        <v>95.154399999999995</v>
      </c>
      <c r="N49" s="168">
        <v>0</v>
      </c>
      <c r="O49" s="168">
        <v>0</v>
      </c>
      <c r="P49" s="168">
        <v>0</v>
      </c>
      <c r="Q49" s="168">
        <v>0</v>
      </c>
      <c r="R49" s="169"/>
      <c r="S49" s="169" t="s">
        <v>127</v>
      </c>
      <c r="T49" s="170" t="s">
        <v>127</v>
      </c>
      <c r="U49" s="151">
        <v>0</v>
      </c>
      <c r="V49" s="151">
        <v>0</v>
      </c>
      <c r="W49" s="151"/>
      <c r="X49" s="151" t="s">
        <v>128</v>
      </c>
      <c r="Y49" s="151" t="s">
        <v>129</v>
      </c>
      <c r="Z49" s="145"/>
      <c r="AA49" s="145"/>
      <c r="AB49" s="145"/>
      <c r="AC49" s="145"/>
      <c r="AD49" s="145"/>
      <c r="AE49" s="145"/>
      <c r="AF49" s="145"/>
      <c r="AG49" s="145" t="s">
        <v>130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x14ac:dyDescent="0.2">
      <c r="A50" s="165">
        <v>30</v>
      </c>
      <c r="B50" s="166" t="s">
        <v>200</v>
      </c>
      <c r="C50" s="172" t="s">
        <v>201</v>
      </c>
      <c r="D50" s="167" t="s">
        <v>164</v>
      </c>
      <c r="E50" s="168">
        <v>0.22467999999999999</v>
      </c>
      <c r="F50" s="169"/>
      <c r="G50" s="169">
        <f t="shared" ref="G50:G56" si="4">F50*E50</f>
        <v>0</v>
      </c>
      <c r="H50" s="169">
        <v>0</v>
      </c>
      <c r="I50" s="169">
        <v>0</v>
      </c>
      <c r="J50" s="169">
        <v>369.5</v>
      </c>
      <c r="K50" s="169">
        <v>83.019260000000003</v>
      </c>
      <c r="L50" s="169">
        <v>21</v>
      </c>
      <c r="M50" s="169">
        <v>100.4542</v>
      </c>
      <c r="N50" s="168">
        <v>0</v>
      </c>
      <c r="O50" s="168">
        <v>0</v>
      </c>
      <c r="P50" s="168">
        <v>0</v>
      </c>
      <c r="Q50" s="168">
        <v>0</v>
      </c>
      <c r="R50" s="169"/>
      <c r="S50" s="169" t="s">
        <v>127</v>
      </c>
      <c r="T50" s="170" t="s">
        <v>127</v>
      </c>
      <c r="U50" s="151">
        <v>0.94</v>
      </c>
      <c r="V50" s="151">
        <v>0.21119919999999998</v>
      </c>
      <c r="W50" s="151"/>
      <c r="X50" s="151" t="s">
        <v>128</v>
      </c>
      <c r="Y50" s="151" t="s">
        <v>129</v>
      </c>
      <c r="Z50" s="145"/>
      <c r="AA50" s="145"/>
      <c r="AB50" s="145"/>
      <c r="AC50" s="145"/>
      <c r="AD50" s="145"/>
      <c r="AE50" s="145"/>
      <c r="AF50" s="145"/>
      <c r="AG50" s="145" t="s">
        <v>130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x14ac:dyDescent="0.2">
      <c r="A51" s="165">
        <v>31</v>
      </c>
      <c r="B51" s="166" t="s">
        <v>202</v>
      </c>
      <c r="C51" s="172" t="s">
        <v>203</v>
      </c>
      <c r="D51" s="167" t="s">
        <v>164</v>
      </c>
      <c r="E51" s="168">
        <v>0.89871999999999996</v>
      </c>
      <c r="F51" s="169"/>
      <c r="G51" s="169">
        <f t="shared" si="4"/>
        <v>0</v>
      </c>
      <c r="H51" s="169">
        <v>0</v>
      </c>
      <c r="I51" s="169">
        <v>0</v>
      </c>
      <c r="J51" s="169">
        <v>41.2</v>
      </c>
      <c r="K51" s="169">
        <v>37.027264000000002</v>
      </c>
      <c r="L51" s="169">
        <v>21</v>
      </c>
      <c r="M51" s="169">
        <v>44.8063</v>
      </c>
      <c r="N51" s="168">
        <v>0</v>
      </c>
      <c r="O51" s="168">
        <v>0</v>
      </c>
      <c r="P51" s="168">
        <v>0</v>
      </c>
      <c r="Q51" s="168">
        <v>0</v>
      </c>
      <c r="R51" s="169"/>
      <c r="S51" s="169" t="s">
        <v>127</v>
      </c>
      <c r="T51" s="170" t="s">
        <v>127</v>
      </c>
      <c r="U51" s="151">
        <v>0.11</v>
      </c>
      <c r="V51" s="151">
        <v>9.8859199999999994E-2</v>
      </c>
      <c r="W51" s="151"/>
      <c r="X51" s="151" t="s">
        <v>128</v>
      </c>
      <c r="Y51" s="151" t="s">
        <v>129</v>
      </c>
      <c r="Z51" s="145"/>
      <c r="AA51" s="145"/>
      <c r="AB51" s="145"/>
      <c r="AC51" s="145"/>
      <c r="AD51" s="145"/>
      <c r="AE51" s="145"/>
      <c r="AF51" s="145"/>
      <c r="AG51" s="145" t="s">
        <v>130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ht="22.5" x14ac:dyDescent="0.2">
      <c r="A52" s="165">
        <v>32</v>
      </c>
      <c r="B52" s="166" t="s">
        <v>204</v>
      </c>
      <c r="C52" s="172" t="s">
        <v>205</v>
      </c>
      <c r="D52" s="167" t="s">
        <v>164</v>
      </c>
      <c r="E52" s="168">
        <v>0.22467999999999999</v>
      </c>
      <c r="F52" s="169"/>
      <c r="G52" s="169">
        <f t="shared" si="4"/>
        <v>0</v>
      </c>
      <c r="H52" s="169">
        <v>0</v>
      </c>
      <c r="I52" s="169">
        <v>0</v>
      </c>
      <c r="J52" s="169">
        <v>1500</v>
      </c>
      <c r="K52" s="169">
        <v>337.02</v>
      </c>
      <c r="L52" s="169">
        <v>21</v>
      </c>
      <c r="M52" s="169">
        <v>407.79419999999999</v>
      </c>
      <c r="N52" s="168">
        <v>0</v>
      </c>
      <c r="O52" s="168">
        <v>0</v>
      </c>
      <c r="P52" s="168">
        <v>0</v>
      </c>
      <c r="Q52" s="168">
        <v>0</v>
      </c>
      <c r="R52" s="169"/>
      <c r="S52" s="169" t="s">
        <v>127</v>
      </c>
      <c r="T52" s="170" t="s">
        <v>127</v>
      </c>
      <c r="U52" s="151">
        <v>0</v>
      </c>
      <c r="V52" s="151">
        <v>0</v>
      </c>
      <c r="W52" s="151"/>
      <c r="X52" s="151" t="s">
        <v>128</v>
      </c>
      <c r="Y52" s="151" t="s">
        <v>129</v>
      </c>
      <c r="Z52" s="145"/>
      <c r="AA52" s="145"/>
      <c r="AB52" s="145"/>
      <c r="AC52" s="145"/>
      <c r="AD52" s="145"/>
      <c r="AE52" s="145"/>
      <c r="AF52" s="145"/>
      <c r="AG52" s="145" t="s">
        <v>130</v>
      </c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x14ac:dyDescent="0.2">
      <c r="A53" s="165">
        <v>33</v>
      </c>
      <c r="B53" s="166" t="s">
        <v>206</v>
      </c>
      <c r="C53" s="172" t="s">
        <v>207</v>
      </c>
      <c r="D53" s="167" t="s">
        <v>172</v>
      </c>
      <c r="E53" s="168">
        <v>2</v>
      </c>
      <c r="F53" s="169"/>
      <c r="G53" s="169">
        <f t="shared" si="4"/>
        <v>0</v>
      </c>
      <c r="H53" s="169">
        <v>5615</v>
      </c>
      <c r="I53" s="169">
        <v>11230</v>
      </c>
      <c r="J53" s="169">
        <v>0</v>
      </c>
      <c r="K53" s="169">
        <v>0</v>
      </c>
      <c r="L53" s="169">
        <v>21</v>
      </c>
      <c r="M53" s="169">
        <v>13588.3</v>
      </c>
      <c r="N53" s="168">
        <v>0</v>
      </c>
      <c r="O53" s="168">
        <v>0</v>
      </c>
      <c r="P53" s="168">
        <v>0</v>
      </c>
      <c r="Q53" s="168">
        <v>0</v>
      </c>
      <c r="R53" s="169"/>
      <c r="S53" s="169" t="s">
        <v>173</v>
      </c>
      <c r="T53" s="170" t="s">
        <v>174</v>
      </c>
      <c r="U53" s="151">
        <v>0</v>
      </c>
      <c r="V53" s="151">
        <v>0</v>
      </c>
      <c r="W53" s="151"/>
      <c r="X53" s="151" t="s">
        <v>128</v>
      </c>
      <c r="Y53" s="151" t="s">
        <v>129</v>
      </c>
      <c r="Z53" s="145"/>
      <c r="AA53" s="145"/>
      <c r="AB53" s="145"/>
      <c r="AC53" s="145"/>
      <c r="AD53" s="145"/>
      <c r="AE53" s="145"/>
      <c r="AF53" s="145"/>
      <c r="AG53" s="145" t="s">
        <v>130</v>
      </c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x14ac:dyDescent="0.2">
      <c r="A54" s="165">
        <v>34</v>
      </c>
      <c r="B54" s="166" t="s">
        <v>208</v>
      </c>
      <c r="C54" s="172" t="s">
        <v>209</v>
      </c>
      <c r="D54" s="167" t="s">
        <v>172</v>
      </c>
      <c r="E54" s="168">
        <v>1</v>
      </c>
      <c r="F54" s="169"/>
      <c r="G54" s="169">
        <f t="shared" si="4"/>
        <v>0</v>
      </c>
      <c r="H54" s="169">
        <v>4250</v>
      </c>
      <c r="I54" s="169">
        <v>4250</v>
      </c>
      <c r="J54" s="169">
        <v>0</v>
      </c>
      <c r="K54" s="169">
        <v>0</v>
      </c>
      <c r="L54" s="169">
        <v>21</v>
      </c>
      <c r="M54" s="169">
        <v>5142.5</v>
      </c>
      <c r="N54" s="168">
        <v>0</v>
      </c>
      <c r="O54" s="168">
        <v>0</v>
      </c>
      <c r="P54" s="168">
        <v>0</v>
      </c>
      <c r="Q54" s="168">
        <v>0</v>
      </c>
      <c r="R54" s="169"/>
      <c r="S54" s="169" t="s">
        <v>173</v>
      </c>
      <c r="T54" s="170" t="s">
        <v>174</v>
      </c>
      <c r="U54" s="151">
        <v>0</v>
      </c>
      <c r="V54" s="151">
        <v>0</v>
      </c>
      <c r="W54" s="151"/>
      <c r="X54" s="151" t="s">
        <v>128</v>
      </c>
      <c r="Y54" s="151" t="s">
        <v>129</v>
      </c>
      <c r="Z54" s="145"/>
      <c r="AA54" s="145"/>
      <c r="AB54" s="145"/>
      <c r="AC54" s="145"/>
      <c r="AD54" s="145"/>
      <c r="AE54" s="145"/>
      <c r="AF54" s="145"/>
      <c r="AG54" s="145" t="s">
        <v>130</v>
      </c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x14ac:dyDescent="0.2">
      <c r="A55" s="165">
        <v>35</v>
      </c>
      <c r="B55" s="166" t="s">
        <v>210</v>
      </c>
      <c r="C55" s="172" t="s">
        <v>211</v>
      </c>
      <c r="D55" s="167" t="s">
        <v>172</v>
      </c>
      <c r="E55" s="168">
        <v>4</v>
      </c>
      <c r="F55" s="169"/>
      <c r="G55" s="169">
        <f t="shared" si="4"/>
        <v>0</v>
      </c>
      <c r="H55" s="169">
        <v>8500</v>
      </c>
      <c r="I55" s="169">
        <v>34000</v>
      </c>
      <c r="J55" s="169">
        <v>0</v>
      </c>
      <c r="K55" s="169">
        <v>0</v>
      </c>
      <c r="L55" s="169">
        <v>21</v>
      </c>
      <c r="M55" s="169">
        <v>41140</v>
      </c>
      <c r="N55" s="168">
        <v>0</v>
      </c>
      <c r="O55" s="168">
        <v>0</v>
      </c>
      <c r="P55" s="168">
        <v>0</v>
      </c>
      <c r="Q55" s="168">
        <v>0</v>
      </c>
      <c r="R55" s="169"/>
      <c r="S55" s="169" t="s">
        <v>173</v>
      </c>
      <c r="T55" s="170" t="s">
        <v>174</v>
      </c>
      <c r="U55" s="151">
        <v>0</v>
      </c>
      <c r="V55" s="151">
        <v>0</v>
      </c>
      <c r="W55" s="151"/>
      <c r="X55" s="151" t="s">
        <v>128</v>
      </c>
      <c r="Y55" s="151" t="s">
        <v>129</v>
      </c>
      <c r="Z55" s="145"/>
      <c r="AA55" s="145"/>
      <c r="AB55" s="145"/>
      <c r="AC55" s="145"/>
      <c r="AD55" s="145"/>
      <c r="AE55" s="145"/>
      <c r="AF55" s="145"/>
      <c r="AG55" s="145" t="s">
        <v>130</v>
      </c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x14ac:dyDescent="0.2">
      <c r="A56" s="165">
        <v>36</v>
      </c>
      <c r="B56" s="166" t="s">
        <v>212</v>
      </c>
      <c r="C56" s="172" t="s">
        <v>213</v>
      </c>
      <c r="D56" s="167" t="s">
        <v>172</v>
      </c>
      <c r="E56" s="168">
        <v>1</v>
      </c>
      <c r="F56" s="169"/>
      <c r="G56" s="169">
        <f t="shared" si="4"/>
        <v>0</v>
      </c>
      <c r="H56" s="169">
        <v>0</v>
      </c>
      <c r="I56" s="169">
        <v>0</v>
      </c>
      <c r="J56" s="169">
        <v>8800</v>
      </c>
      <c r="K56" s="169">
        <v>8800</v>
      </c>
      <c r="L56" s="169">
        <v>21</v>
      </c>
      <c r="M56" s="169">
        <v>10648</v>
      </c>
      <c r="N56" s="168">
        <v>0</v>
      </c>
      <c r="O56" s="168">
        <v>0</v>
      </c>
      <c r="P56" s="168">
        <v>0</v>
      </c>
      <c r="Q56" s="168">
        <v>0</v>
      </c>
      <c r="R56" s="169"/>
      <c r="S56" s="169" t="s">
        <v>173</v>
      </c>
      <c r="T56" s="170" t="s">
        <v>174</v>
      </c>
      <c r="U56" s="151">
        <v>0</v>
      </c>
      <c r="V56" s="151">
        <v>0</v>
      </c>
      <c r="W56" s="151"/>
      <c r="X56" s="151" t="s">
        <v>128</v>
      </c>
      <c r="Y56" s="151" t="s">
        <v>129</v>
      </c>
      <c r="Z56" s="145"/>
      <c r="AA56" s="145"/>
      <c r="AB56" s="145"/>
      <c r="AC56" s="145"/>
      <c r="AD56" s="145"/>
      <c r="AE56" s="145"/>
      <c r="AF56" s="145"/>
      <c r="AG56" s="145" t="s">
        <v>130</v>
      </c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x14ac:dyDescent="0.2">
      <c r="A57" s="153" t="s">
        <v>122</v>
      </c>
      <c r="B57" s="154" t="s">
        <v>75</v>
      </c>
      <c r="C57" s="171" t="s">
        <v>76</v>
      </c>
      <c r="D57" s="155"/>
      <c r="E57" s="156"/>
      <c r="F57" s="157"/>
      <c r="G57" s="157">
        <f>G58</f>
        <v>0</v>
      </c>
      <c r="H57" s="157"/>
      <c r="I57" s="157">
        <v>19800</v>
      </c>
      <c r="J57" s="157"/>
      <c r="K57" s="157">
        <v>0</v>
      </c>
      <c r="L57" s="157"/>
      <c r="M57" s="157"/>
      <c r="N57" s="156"/>
      <c r="O57" s="156"/>
      <c r="P57" s="156"/>
      <c r="Q57" s="156"/>
      <c r="R57" s="157"/>
      <c r="S57" s="157"/>
      <c r="T57" s="158"/>
      <c r="U57" s="152"/>
      <c r="V57" s="152"/>
      <c r="W57" s="152"/>
      <c r="X57" s="152"/>
      <c r="Y57" s="152"/>
      <c r="AB57" s="145"/>
      <c r="AG57" t="s">
        <v>123</v>
      </c>
    </row>
    <row r="58" spans="1:60" x14ac:dyDescent="0.2">
      <c r="A58" s="165">
        <v>37</v>
      </c>
      <c r="B58" s="166" t="s">
        <v>214</v>
      </c>
      <c r="C58" s="172" t="s">
        <v>215</v>
      </c>
      <c r="D58" s="167" t="s">
        <v>172</v>
      </c>
      <c r="E58" s="168">
        <v>4</v>
      </c>
      <c r="F58" s="169"/>
      <c r="G58" s="169">
        <f>F58*E58</f>
        <v>0</v>
      </c>
      <c r="H58" s="169">
        <v>4950</v>
      </c>
      <c r="I58" s="169">
        <v>19800</v>
      </c>
      <c r="J58" s="169">
        <v>0</v>
      </c>
      <c r="K58" s="169">
        <v>0</v>
      </c>
      <c r="L58" s="169">
        <v>21</v>
      </c>
      <c r="M58" s="169">
        <v>23958</v>
      </c>
      <c r="N58" s="168">
        <v>0</v>
      </c>
      <c r="O58" s="168">
        <v>0</v>
      </c>
      <c r="P58" s="168">
        <v>0</v>
      </c>
      <c r="Q58" s="168">
        <v>0</v>
      </c>
      <c r="R58" s="169"/>
      <c r="S58" s="169" t="s">
        <v>173</v>
      </c>
      <c r="T58" s="170" t="s">
        <v>174</v>
      </c>
      <c r="U58" s="151">
        <v>0</v>
      </c>
      <c r="V58" s="151">
        <v>0</v>
      </c>
      <c r="W58" s="151"/>
      <c r="X58" s="151" t="s">
        <v>128</v>
      </c>
      <c r="Y58" s="151" t="s">
        <v>129</v>
      </c>
      <c r="Z58" s="145"/>
      <c r="AA58" s="145"/>
      <c r="AB58" s="145"/>
      <c r="AC58" s="145"/>
      <c r="AD58" s="145"/>
      <c r="AE58" s="145"/>
      <c r="AF58" s="145"/>
      <c r="AG58" s="145" t="s">
        <v>130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x14ac:dyDescent="0.2">
      <c r="A59" s="153" t="s">
        <v>122</v>
      </c>
      <c r="B59" s="154" t="s">
        <v>77</v>
      </c>
      <c r="C59" s="171" t="s">
        <v>78</v>
      </c>
      <c r="D59" s="155"/>
      <c r="E59" s="156"/>
      <c r="F59" s="157"/>
      <c r="G59" s="157">
        <f>G60+G61+G62+G63+G64+G65</f>
        <v>0</v>
      </c>
      <c r="H59" s="157"/>
      <c r="I59" s="157">
        <v>685.26</v>
      </c>
      <c r="J59" s="157"/>
      <c r="K59" s="157">
        <v>2447.71</v>
      </c>
      <c r="L59" s="157"/>
      <c r="M59" s="157"/>
      <c r="N59" s="156"/>
      <c r="O59" s="156"/>
      <c r="P59" s="156"/>
      <c r="Q59" s="156"/>
      <c r="R59" s="157"/>
      <c r="S59" s="157"/>
      <c r="T59" s="158"/>
      <c r="U59" s="152"/>
      <c r="V59" s="152"/>
      <c r="W59" s="152"/>
      <c r="X59" s="152"/>
      <c r="Y59" s="152"/>
      <c r="AB59" s="145"/>
      <c r="AG59" t="s">
        <v>123</v>
      </c>
    </row>
    <row r="60" spans="1:60" x14ac:dyDescent="0.2">
      <c r="A60" s="165">
        <v>38</v>
      </c>
      <c r="B60" s="166" t="s">
        <v>216</v>
      </c>
      <c r="C60" s="172" t="s">
        <v>217</v>
      </c>
      <c r="D60" s="167" t="s">
        <v>151</v>
      </c>
      <c r="E60" s="168">
        <v>2</v>
      </c>
      <c r="F60" s="169"/>
      <c r="G60" s="169">
        <f>F60*E60</f>
        <v>0</v>
      </c>
      <c r="H60" s="169">
        <v>3.06</v>
      </c>
      <c r="I60" s="169">
        <v>6.12</v>
      </c>
      <c r="J60" s="169">
        <v>308.44</v>
      </c>
      <c r="K60" s="169">
        <v>616.88</v>
      </c>
      <c r="L60" s="169">
        <v>21</v>
      </c>
      <c r="M60" s="169">
        <v>753.83</v>
      </c>
      <c r="N60" s="168">
        <v>0</v>
      </c>
      <c r="O60" s="168">
        <v>0</v>
      </c>
      <c r="P60" s="168">
        <v>0</v>
      </c>
      <c r="Q60" s="168">
        <v>0</v>
      </c>
      <c r="R60" s="169"/>
      <c r="S60" s="169" t="s">
        <v>127</v>
      </c>
      <c r="T60" s="170" t="s">
        <v>127</v>
      </c>
      <c r="U60" s="151">
        <v>0.61699999999999999</v>
      </c>
      <c r="V60" s="151">
        <v>1.234</v>
      </c>
      <c r="W60" s="151"/>
      <c r="X60" s="151" t="s">
        <v>128</v>
      </c>
      <c r="Y60" s="151" t="s">
        <v>129</v>
      </c>
      <c r="Z60" s="145"/>
      <c r="AA60" s="145"/>
      <c r="AB60" s="145"/>
      <c r="AC60" s="145"/>
      <c r="AD60" s="145"/>
      <c r="AE60" s="145"/>
      <c r="AF60" s="145"/>
      <c r="AG60" s="145" t="s">
        <v>130</v>
      </c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ht="22.5" x14ac:dyDescent="0.2">
      <c r="A61" s="165">
        <v>39</v>
      </c>
      <c r="B61" s="166" t="s">
        <v>218</v>
      </c>
      <c r="C61" s="172" t="s">
        <v>219</v>
      </c>
      <c r="D61" s="167" t="s">
        <v>184</v>
      </c>
      <c r="E61" s="168">
        <v>2</v>
      </c>
      <c r="F61" s="169"/>
      <c r="G61" s="169">
        <f t="shared" ref="G61:G65" si="5">F61*E61</f>
        <v>0</v>
      </c>
      <c r="H61" s="169">
        <v>319.94</v>
      </c>
      <c r="I61" s="169">
        <v>639.88</v>
      </c>
      <c r="J61" s="169">
        <v>467.06</v>
      </c>
      <c r="K61" s="169">
        <v>934.12</v>
      </c>
      <c r="L61" s="169">
        <v>21</v>
      </c>
      <c r="M61" s="169">
        <v>1904.54</v>
      </c>
      <c r="N61" s="168">
        <v>1.1999999999999999E-3</v>
      </c>
      <c r="O61" s="168">
        <v>2.3999999999999998E-3</v>
      </c>
      <c r="P61" s="168">
        <v>0</v>
      </c>
      <c r="Q61" s="168">
        <v>0</v>
      </c>
      <c r="R61" s="169"/>
      <c r="S61" s="169" t="s">
        <v>127</v>
      </c>
      <c r="T61" s="170" t="s">
        <v>127</v>
      </c>
      <c r="U61" s="151">
        <v>0.98499999999999999</v>
      </c>
      <c r="V61" s="151">
        <v>1.97</v>
      </c>
      <c r="W61" s="151"/>
      <c r="X61" s="151" t="s">
        <v>128</v>
      </c>
      <c r="Y61" s="151" t="s">
        <v>129</v>
      </c>
      <c r="Z61" s="145"/>
      <c r="AA61" s="145"/>
      <c r="AB61" s="145"/>
      <c r="AC61" s="145"/>
      <c r="AD61" s="145"/>
      <c r="AE61" s="145"/>
      <c r="AF61" s="145"/>
      <c r="AG61" s="145" t="s">
        <v>130</v>
      </c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ht="22.5" x14ac:dyDescent="0.2">
      <c r="A62" s="165">
        <v>40</v>
      </c>
      <c r="B62" s="166" t="s">
        <v>220</v>
      </c>
      <c r="C62" s="172" t="s">
        <v>221</v>
      </c>
      <c r="D62" s="167" t="s">
        <v>151</v>
      </c>
      <c r="E62" s="168">
        <v>2</v>
      </c>
      <c r="F62" s="169"/>
      <c r="G62" s="169">
        <f t="shared" si="5"/>
        <v>0</v>
      </c>
      <c r="H62" s="169">
        <v>19.63</v>
      </c>
      <c r="I62" s="169">
        <v>39.26</v>
      </c>
      <c r="J62" s="169">
        <v>180.87</v>
      </c>
      <c r="K62" s="169">
        <v>361.74</v>
      </c>
      <c r="L62" s="169">
        <v>21</v>
      </c>
      <c r="M62" s="169">
        <v>485.21</v>
      </c>
      <c r="N62" s="168">
        <v>8.0000000000000007E-5</v>
      </c>
      <c r="O62" s="168">
        <v>1.6000000000000001E-4</v>
      </c>
      <c r="P62" s="168">
        <v>4.675E-2</v>
      </c>
      <c r="Q62" s="168">
        <v>9.35E-2</v>
      </c>
      <c r="R62" s="169"/>
      <c r="S62" s="169" t="s">
        <v>127</v>
      </c>
      <c r="T62" s="170" t="s">
        <v>127</v>
      </c>
      <c r="U62" s="151">
        <v>0.36099999999999999</v>
      </c>
      <c r="V62" s="151">
        <v>0.72199999999999998</v>
      </c>
      <c r="W62" s="151"/>
      <c r="X62" s="151" t="s">
        <v>128</v>
      </c>
      <c r="Y62" s="151" t="s">
        <v>129</v>
      </c>
      <c r="Z62" s="145"/>
      <c r="AA62" s="145"/>
      <c r="AB62" s="145"/>
      <c r="AC62" s="145"/>
      <c r="AD62" s="145"/>
      <c r="AE62" s="145"/>
      <c r="AF62" s="145"/>
      <c r="AG62" s="145" t="s">
        <v>130</v>
      </c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x14ac:dyDescent="0.2">
      <c r="A63" s="165">
        <v>41</v>
      </c>
      <c r="B63" s="166" t="s">
        <v>222</v>
      </c>
      <c r="C63" s="172" t="s">
        <v>223</v>
      </c>
      <c r="D63" s="167" t="s">
        <v>126</v>
      </c>
      <c r="E63" s="168">
        <v>25</v>
      </c>
      <c r="F63" s="169"/>
      <c r="G63" s="169">
        <f t="shared" si="5"/>
        <v>0</v>
      </c>
      <c r="H63" s="169">
        <v>0</v>
      </c>
      <c r="I63" s="169">
        <v>0</v>
      </c>
      <c r="J63" s="169">
        <v>15.5</v>
      </c>
      <c r="K63" s="169">
        <v>387.5</v>
      </c>
      <c r="L63" s="169">
        <v>21</v>
      </c>
      <c r="M63" s="169">
        <v>468.875</v>
      </c>
      <c r="N63" s="168">
        <v>0</v>
      </c>
      <c r="O63" s="168">
        <v>0</v>
      </c>
      <c r="P63" s="168">
        <v>0</v>
      </c>
      <c r="Q63" s="168">
        <v>0</v>
      </c>
      <c r="R63" s="169"/>
      <c r="S63" s="169" t="s">
        <v>127</v>
      </c>
      <c r="T63" s="170" t="s">
        <v>127</v>
      </c>
      <c r="U63" s="151">
        <v>3.1E-2</v>
      </c>
      <c r="V63" s="151">
        <v>0.77500000000000002</v>
      </c>
      <c r="W63" s="151"/>
      <c r="X63" s="151" t="s">
        <v>128</v>
      </c>
      <c r="Y63" s="151" t="s">
        <v>129</v>
      </c>
      <c r="Z63" s="145"/>
      <c r="AA63" s="145"/>
      <c r="AB63" s="145"/>
      <c r="AC63" s="145"/>
      <c r="AD63" s="145"/>
      <c r="AE63" s="145"/>
      <c r="AF63" s="145"/>
      <c r="AG63" s="145" t="s">
        <v>130</v>
      </c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x14ac:dyDescent="0.2">
      <c r="A64" s="165">
        <v>42</v>
      </c>
      <c r="B64" s="166" t="s">
        <v>224</v>
      </c>
      <c r="C64" s="172" t="s">
        <v>225</v>
      </c>
      <c r="D64" s="167" t="s">
        <v>126</v>
      </c>
      <c r="E64" s="168">
        <v>2</v>
      </c>
      <c r="F64" s="169"/>
      <c r="G64" s="169">
        <f t="shared" si="5"/>
        <v>0</v>
      </c>
      <c r="H64" s="169">
        <v>0</v>
      </c>
      <c r="I64" s="169">
        <v>0</v>
      </c>
      <c r="J64" s="169">
        <v>26</v>
      </c>
      <c r="K64" s="169">
        <v>52</v>
      </c>
      <c r="L64" s="169">
        <v>21</v>
      </c>
      <c r="M64" s="169">
        <v>62.92</v>
      </c>
      <c r="N64" s="168">
        <v>0</v>
      </c>
      <c r="O64" s="168">
        <v>0</v>
      </c>
      <c r="P64" s="168">
        <v>0</v>
      </c>
      <c r="Q64" s="168">
        <v>0</v>
      </c>
      <c r="R64" s="169"/>
      <c r="S64" s="169" t="s">
        <v>127</v>
      </c>
      <c r="T64" s="170" t="s">
        <v>127</v>
      </c>
      <c r="U64" s="151">
        <v>5.1999999999999998E-2</v>
      </c>
      <c r="V64" s="151">
        <v>0.104</v>
      </c>
      <c r="W64" s="151"/>
      <c r="X64" s="151" t="s">
        <v>128</v>
      </c>
      <c r="Y64" s="151" t="s">
        <v>129</v>
      </c>
      <c r="Z64" s="145"/>
      <c r="AA64" s="145"/>
      <c r="AB64" s="145"/>
      <c r="AC64" s="145"/>
      <c r="AD64" s="145"/>
      <c r="AE64" s="145"/>
      <c r="AF64" s="145"/>
      <c r="AG64" s="145" t="s">
        <v>130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x14ac:dyDescent="0.2">
      <c r="A65" s="165">
        <v>43</v>
      </c>
      <c r="B65" s="166" t="s">
        <v>226</v>
      </c>
      <c r="C65" s="172" t="s">
        <v>227</v>
      </c>
      <c r="D65" s="167" t="s">
        <v>0</v>
      </c>
      <c r="E65" s="168">
        <v>28.498999999999999</v>
      </c>
      <c r="F65" s="169"/>
      <c r="G65" s="169">
        <f t="shared" si="5"/>
        <v>0</v>
      </c>
      <c r="H65" s="169">
        <v>0</v>
      </c>
      <c r="I65" s="169">
        <v>0</v>
      </c>
      <c r="J65" s="169">
        <v>3.35</v>
      </c>
      <c r="K65" s="169">
        <v>95.471649999999997</v>
      </c>
      <c r="L65" s="169">
        <v>21</v>
      </c>
      <c r="M65" s="169">
        <v>115.5187</v>
      </c>
      <c r="N65" s="168">
        <v>0</v>
      </c>
      <c r="O65" s="168">
        <v>0</v>
      </c>
      <c r="P65" s="168">
        <v>0</v>
      </c>
      <c r="Q65" s="168">
        <v>0</v>
      </c>
      <c r="R65" s="169"/>
      <c r="S65" s="169" t="s">
        <v>127</v>
      </c>
      <c r="T65" s="170" t="s">
        <v>127</v>
      </c>
      <c r="U65" s="151">
        <v>0</v>
      </c>
      <c r="V65" s="151">
        <v>0</v>
      </c>
      <c r="W65" s="151"/>
      <c r="X65" s="151" t="s">
        <v>128</v>
      </c>
      <c r="Y65" s="151" t="s">
        <v>129</v>
      </c>
      <c r="Z65" s="145"/>
      <c r="AA65" s="145"/>
      <c r="AB65" s="145"/>
      <c r="AC65" s="145"/>
      <c r="AD65" s="145"/>
      <c r="AE65" s="145"/>
      <c r="AF65" s="145"/>
      <c r="AG65" s="145" t="s">
        <v>130</v>
      </c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x14ac:dyDescent="0.2">
      <c r="A66" s="153" t="s">
        <v>122</v>
      </c>
      <c r="B66" s="154" t="s">
        <v>79</v>
      </c>
      <c r="C66" s="171" t="s">
        <v>80</v>
      </c>
      <c r="D66" s="155"/>
      <c r="E66" s="156"/>
      <c r="F66" s="157"/>
      <c r="G66" s="157">
        <f>G67+G68+G69+G70</f>
        <v>0</v>
      </c>
      <c r="H66" s="157"/>
      <c r="I66" s="157">
        <v>41600</v>
      </c>
      <c r="J66" s="157"/>
      <c r="K66" s="157">
        <v>15517.84</v>
      </c>
      <c r="L66" s="157"/>
      <c r="M66" s="157"/>
      <c r="N66" s="156"/>
      <c r="O66" s="156"/>
      <c r="P66" s="156"/>
      <c r="Q66" s="156"/>
      <c r="R66" s="157"/>
      <c r="S66" s="157"/>
      <c r="T66" s="158"/>
      <c r="U66" s="152"/>
      <c r="V66" s="152"/>
      <c r="W66" s="152"/>
      <c r="X66" s="152"/>
      <c r="Y66" s="152"/>
      <c r="AB66" s="145"/>
      <c r="AG66" t="s">
        <v>123</v>
      </c>
    </row>
    <row r="67" spans="1:60" x14ac:dyDescent="0.2">
      <c r="A67" s="165">
        <v>44</v>
      </c>
      <c r="B67" s="166" t="s">
        <v>228</v>
      </c>
      <c r="C67" s="172" t="s">
        <v>229</v>
      </c>
      <c r="D67" s="167" t="s">
        <v>151</v>
      </c>
      <c r="E67" s="168">
        <v>13</v>
      </c>
      <c r="F67" s="169"/>
      <c r="G67" s="169">
        <f>F67*E67</f>
        <v>0</v>
      </c>
      <c r="H67" s="169">
        <v>0</v>
      </c>
      <c r="I67" s="169">
        <v>0</v>
      </c>
      <c r="J67" s="169">
        <v>725</v>
      </c>
      <c r="K67" s="169">
        <v>9425</v>
      </c>
      <c r="L67" s="169">
        <v>21</v>
      </c>
      <c r="M67" s="169">
        <v>11404.25</v>
      </c>
      <c r="N67" s="168">
        <v>0</v>
      </c>
      <c r="O67" s="168">
        <v>0</v>
      </c>
      <c r="P67" s="168">
        <v>0</v>
      </c>
      <c r="Q67" s="168">
        <v>0</v>
      </c>
      <c r="R67" s="169"/>
      <c r="S67" s="169" t="s">
        <v>127</v>
      </c>
      <c r="T67" s="170" t="s">
        <v>127</v>
      </c>
      <c r="U67" s="151">
        <v>1.45</v>
      </c>
      <c r="V67" s="151">
        <v>18.849999999999998</v>
      </c>
      <c r="W67" s="151"/>
      <c r="X67" s="151" t="s">
        <v>128</v>
      </c>
      <c r="Y67" s="151" t="s">
        <v>129</v>
      </c>
      <c r="Z67" s="145"/>
      <c r="AA67" s="145"/>
      <c r="AB67" s="145"/>
      <c r="AC67" s="145"/>
      <c r="AD67" s="145"/>
      <c r="AE67" s="145"/>
      <c r="AF67" s="145"/>
      <c r="AG67" s="145" t="s">
        <v>130</v>
      </c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x14ac:dyDescent="0.2">
      <c r="A68" s="165">
        <v>45</v>
      </c>
      <c r="B68" s="166" t="s">
        <v>230</v>
      </c>
      <c r="C68" s="172" t="s">
        <v>231</v>
      </c>
      <c r="D68" s="167" t="s">
        <v>151</v>
      </c>
      <c r="E68" s="168">
        <v>13</v>
      </c>
      <c r="F68" s="169"/>
      <c r="G68" s="169">
        <f t="shared" ref="G68:G70" si="6">F68*E68</f>
        <v>0</v>
      </c>
      <c r="H68" s="169">
        <v>0</v>
      </c>
      <c r="I68" s="169">
        <v>0</v>
      </c>
      <c r="J68" s="169">
        <v>422</v>
      </c>
      <c r="K68" s="169">
        <v>5486</v>
      </c>
      <c r="L68" s="169">
        <v>21</v>
      </c>
      <c r="M68" s="169">
        <v>6638.06</v>
      </c>
      <c r="N68" s="168">
        <v>0</v>
      </c>
      <c r="O68" s="168">
        <v>0</v>
      </c>
      <c r="P68" s="168">
        <v>0</v>
      </c>
      <c r="Q68" s="168">
        <v>0</v>
      </c>
      <c r="R68" s="169"/>
      <c r="S68" s="169" t="s">
        <v>127</v>
      </c>
      <c r="T68" s="170" t="s">
        <v>127</v>
      </c>
      <c r="U68" s="151">
        <v>0.77500000000000002</v>
      </c>
      <c r="V68" s="151">
        <v>10.075000000000001</v>
      </c>
      <c r="W68" s="151"/>
      <c r="X68" s="151" t="s">
        <v>128</v>
      </c>
      <c r="Y68" s="151" t="s">
        <v>129</v>
      </c>
      <c r="Z68" s="145"/>
      <c r="AA68" s="145"/>
      <c r="AB68" s="145"/>
      <c r="AC68" s="145"/>
      <c r="AD68" s="145"/>
      <c r="AE68" s="145"/>
      <c r="AF68" s="145"/>
      <c r="AG68" s="145" t="s">
        <v>130</v>
      </c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x14ac:dyDescent="0.2">
      <c r="A69" s="165">
        <v>46</v>
      </c>
      <c r="B69" s="166" t="s">
        <v>232</v>
      </c>
      <c r="C69" s="172" t="s">
        <v>233</v>
      </c>
      <c r="D69" s="167" t="s">
        <v>0</v>
      </c>
      <c r="E69" s="168">
        <v>505.7</v>
      </c>
      <c r="F69" s="169"/>
      <c r="G69" s="169">
        <f t="shared" si="6"/>
        <v>0</v>
      </c>
      <c r="H69" s="169">
        <v>0</v>
      </c>
      <c r="I69" s="169">
        <v>0</v>
      </c>
      <c r="J69" s="169">
        <v>1.2</v>
      </c>
      <c r="K69" s="169">
        <v>606.83999999999992</v>
      </c>
      <c r="L69" s="169">
        <v>21</v>
      </c>
      <c r="M69" s="169">
        <v>734.27640000000008</v>
      </c>
      <c r="N69" s="168">
        <v>0</v>
      </c>
      <c r="O69" s="168">
        <v>0</v>
      </c>
      <c r="P69" s="168">
        <v>0</v>
      </c>
      <c r="Q69" s="168">
        <v>0</v>
      </c>
      <c r="R69" s="169"/>
      <c r="S69" s="169" t="s">
        <v>127</v>
      </c>
      <c r="T69" s="170" t="s">
        <v>127</v>
      </c>
      <c r="U69" s="151">
        <v>0</v>
      </c>
      <c r="V69" s="151">
        <v>0</v>
      </c>
      <c r="W69" s="151"/>
      <c r="X69" s="151" t="s">
        <v>128</v>
      </c>
      <c r="Y69" s="151" t="s">
        <v>129</v>
      </c>
      <c r="Z69" s="145"/>
      <c r="AA69" s="145"/>
      <c r="AB69" s="145"/>
      <c r="AC69" s="145"/>
      <c r="AD69" s="145"/>
      <c r="AE69" s="145"/>
      <c r="AF69" s="145"/>
      <c r="AG69" s="145" t="s">
        <v>130</v>
      </c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x14ac:dyDescent="0.2">
      <c r="A70" s="165">
        <v>47</v>
      </c>
      <c r="B70" s="166" t="s">
        <v>234</v>
      </c>
      <c r="C70" s="172" t="s">
        <v>235</v>
      </c>
      <c r="D70" s="167" t="s">
        <v>172</v>
      </c>
      <c r="E70" s="168">
        <v>13</v>
      </c>
      <c r="F70" s="169"/>
      <c r="G70" s="169">
        <f t="shared" si="6"/>
        <v>0</v>
      </c>
      <c r="H70" s="169">
        <v>3200</v>
      </c>
      <c r="I70" s="169">
        <v>41600</v>
      </c>
      <c r="J70" s="169">
        <v>0</v>
      </c>
      <c r="K70" s="169">
        <v>0</v>
      </c>
      <c r="L70" s="169">
        <v>21</v>
      </c>
      <c r="M70" s="169">
        <v>50336</v>
      </c>
      <c r="N70" s="168">
        <v>0</v>
      </c>
      <c r="O70" s="168">
        <v>0</v>
      </c>
      <c r="P70" s="168">
        <v>0</v>
      </c>
      <c r="Q70" s="168">
        <v>0</v>
      </c>
      <c r="R70" s="169"/>
      <c r="S70" s="169" t="s">
        <v>173</v>
      </c>
      <c r="T70" s="170" t="s">
        <v>174</v>
      </c>
      <c r="U70" s="151">
        <v>0</v>
      </c>
      <c r="V70" s="151">
        <v>0</v>
      </c>
      <c r="W70" s="151"/>
      <c r="X70" s="151" t="s">
        <v>128</v>
      </c>
      <c r="Y70" s="151" t="s">
        <v>129</v>
      </c>
      <c r="Z70" s="145"/>
      <c r="AA70" s="145"/>
      <c r="AB70" s="145"/>
      <c r="AC70" s="145"/>
      <c r="AD70" s="145"/>
      <c r="AE70" s="145"/>
      <c r="AF70" s="145"/>
      <c r="AG70" s="145" t="s">
        <v>130</v>
      </c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x14ac:dyDescent="0.2">
      <c r="A71" s="153" t="s">
        <v>122</v>
      </c>
      <c r="B71" s="154" t="s">
        <v>81</v>
      </c>
      <c r="C71" s="171" t="s">
        <v>82</v>
      </c>
      <c r="D71" s="155"/>
      <c r="E71" s="156"/>
      <c r="F71" s="157"/>
      <c r="G71" s="157">
        <f>G72+G73+G74+G75</f>
        <v>0</v>
      </c>
      <c r="H71" s="157"/>
      <c r="I71" s="157">
        <v>17362.41</v>
      </c>
      <c r="J71" s="157"/>
      <c r="K71" s="157">
        <v>12624.05</v>
      </c>
      <c r="L71" s="157"/>
      <c r="M71" s="157"/>
      <c r="N71" s="156"/>
      <c r="O71" s="156"/>
      <c r="P71" s="156"/>
      <c r="Q71" s="156"/>
      <c r="R71" s="157"/>
      <c r="S71" s="157"/>
      <c r="T71" s="158"/>
      <c r="U71" s="152"/>
      <c r="V71" s="152"/>
      <c r="W71" s="152"/>
      <c r="X71" s="152"/>
      <c r="Y71" s="152"/>
      <c r="AB71" s="145"/>
      <c r="AG71" t="s">
        <v>123</v>
      </c>
    </row>
    <row r="72" spans="1:60" ht="22.5" x14ac:dyDescent="0.2">
      <c r="A72" s="165">
        <v>48</v>
      </c>
      <c r="B72" s="166" t="s">
        <v>236</v>
      </c>
      <c r="C72" s="172" t="s">
        <v>237</v>
      </c>
      <c r="D72" s="167" t="s">
        <v>126</v>
      </c>
      <c r="E72" s="168">
        <v>15.96</v>
      </c>
      <c r="F72" s="169"/>
      <c r="G72" s="169">
        <f>F72*E72</f>
        <v>0</v>
      </c>
      <c r="H72" s="169">
        <v>25.08</v>
      </c>
      <c r="I72" s="169">
        <v>400.27679999999998</v>
      </c>
      <c r="J72" s="169">
        <v>27.22</v>
      </c>
      <c r="K72" s="169">
        <v>434.43119999999999</v>
      </c>
      <c r="L72" s="169">
        <v>21</v>
      </c>
      <c r="M72" s="169">
        <v>1009.9991</v>
      </c>
      <c r="N72" s="168">
        <v>2.1000000000000001E-4</v>
      </c>
      <c r="O72" s="168">
        <v>3.3516000000000002E-3</v>
      </c>
      <c r="P72" s="168">
        <v>0</v>
      </c>
      <c r="Q72" s="168">
        <v>0</v>
      </c>
      <c r="R72" s="169"/>
      <c r="S72" s="169" t="s">
        <v>127</v>
      </c>
      <c r="T72" s="170" t="s">
        <v>127</v>
      </c>
      <c r="U72" s="151">
        <v>0.05</v>
      </c>
      <c r="V72" s="151">
        <v>0.79800000000000004</v>
      </c>
      <c r="W72" s="151"/>
      <c r="X72" s="151" t="s">
        <v>128</v>
      </c>
      <c r="Y72" s="151" t="s">
        <v>129</v>
      </c>
      <c r="Z72" s="145"/>
      <c r="AA72" s="145"/>
      <c r="AB72" s="145"/>
      <c r="AC72" s="145"/>
      <c r="AD72" s="145"/>
      <c r="AE72" s="145"/>
      <c r="AF72" s="145"/>
      <c r="AG72" s="145" t="s">
        <v>130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x14ac:dyDescent="0.2">
      <c r="A73" s="165">
        <v>49</v>
      </c>
      <c r="B73" s="166" t="s">
        <v>238</v>
      </c>
      <c r="C73" s="172" t="s">
        <v>239</v>
      </c>
      <c r="D73" s="167" t="s">
        <v>126</v>
      </c>
      <c r="E73" s="168">
        <v>20</v>
      </c>
      <c r="F73" s="169"/>
      <c r="G73" s="169">
        <f t="shared" ref="G73:G75" si="7">F73*E73</f>
        <v>0</v>
      </c>
      <c r="H73" s="169">
        <v>158.19999999999999</v>
      </c>
      <c r="I73" s="169">
        <v>3164</v>
      </c>
      <c r="J73" s="169">
        <v>532.79999999999995</v>
      </c>
      <c r="K73" s="169">
        <v>10656</v>
      </c>
      <c r="L73" s="169">
        <v>21</v>
      </c>
      <c r="M73" s="169">
        <v>16722.2</v>
      </c>
      <c r="N73" s="168">
        <v>5.0400000000000002E-3</v>
      </c>
      <c r="O73" s="168">
        <v>0.1008</v>
      </c>
      <c r="P73" s="168">
        <v>0</v>
      </c>
      <c r="Q73" s="168">
        <v>0</v>
      </c>
      <c r="R73" s="169"/>
      <c r="S73" s="169" t="s">
        <v>127</v>
      </c>
      <c r="T73" s="170" t="s">
        <v>127</v>
      </c>
      <c r="U73" s="151">
        <v>0.97799999999999998</v>
      </c>
      <c r="V73" s="151">
        <v>19.559999999999999</v>
      </c>
      <c r="W73" s="151"/>
      <c r="X73" s="151" t="s">
        <v>128</v>
      </c>
      <c r="Y73" s="151" t="s">
        <v>129</v>
      </c>
      <c r="Z73" s="145"/>
      <c r="AA73" s="145"/>
      <c r="AB73" s="145"/>
      <c r="AC73" s="145"/>
      <c r="AD73" s="145"/>
      <c r="AE73" s="145"/>
      <c r="AF73" s="145"/>
      <c r="AG73" s="145" t="s">
        <v>130</v>
      </c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x14ac:dyDescent="0.2">
      <c r="A74" s="165">
        <v>50</v>
      </c>
      <c r="B74" s="166" t="s">
        <v>240</v>
      </c>
      <c r="C74" s="172" t="s">
        <v>241</v>
      </c>
      <c r="D74" s="167" t="s">
        <v>0</v>
      </c>
      <c r="E74" s="168">
        <v>213.00219999999999</v>
      </c>
      <c r="F74" s="169"/>
      <c r="G74" s="169">
        <f t="shared" si="7"/>
        <v>0</v>
      </c>
      <c r="H74" s="169">
        <v>0</v>
      </c>
      <c r="I74" s="169">
        <v>0</v>
      </c>
      <c r="J74" s="169">
        <v>7.2</v>
      </c>
      <c r="K74" s="169">
        <v>1533.6158399999999</v>
      </c>
      <c r="L74" s="169">
        <v>21</v>
      </c>
      <c r="M74" s="169">
        <v>1855.6801999999998</v>
      </c>
      <c r="N74" s="168">
        <v>0</v>
      </c>
      <c r="O74" s="168">
        <v>0</v>
      </c>
      <c r="P74" s="168">
        <v>0</v>
      </c>
      <c r="Q74" s="168">
        <v>0</v>
      </c>
      <c r="R74" s="169"/>
      <c r="S74" s="169" t="s">
        <v>127</v>
      </c>
      <c r="T74" s="170" t="s">
        <v>127</v>
      </c>
      <c r="U74" s="151">
        <v>0</v>
      </c>
      <c r="V74" s="151">
        <v>0</v>
      </c>
      <c r="W74" s="151"/>
      <c r="X74" s="151" t="s">
        <v>128</v>
      </c>
      <c r="Y74" s="151" t="s">
        <v>129</v>
      </c>
      <c r="Z74" s="145"/>
      <c r="AA74" s="145"/>
      <c r="AB74" s="145"/>
      <c r="AC74" s="145"/>
      <c r="AD74" s="145"/>
      <c r="AE74" s="145"/>
      <c r="AF74" s="145"/>
      <c r="AG74" s="145" t="s">
        <v>130</v>
      </c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x14ac:dyDescent="0.2">
      <c r="A75" s="165">
        <v>51</v>
      </c>
      <c r="B75" s="166" t="s">
        <v>242</v>
      </c>
      <c r="C75" s="172" t="s">
        <v>243</v>
      </c>
      <c r="D75" s="167" t="s">
        <v>244</v>
      </c>
      <c r="E75" s="168">
        <v>22.077000000000002</v>
      </c>
      <c r="F75" s="169"/>
      <c r="G75" s="169">
        <f t="shared" si="7"/>
        <v>0</v>
      </c>
      <c r="H75" s="169">
        <v>625</v>
      </c>
      <c r="I75" s="169">
        <v>13798.125000000002</v>
      </c>
      <c r="J75" s="169">
        <v>0</v>
      </c>
      <c r="K75" s="169">
        <v>0</v>
      </c>
      <c r="L75" s="169">
        <v>21</v>
      </c>
      <c r="M75" s="169">
        <v>16695.737300000001</v>
      </c>
      <c r="N75" s="168">
        <v>0</v>
      </c>
      <c r="O75" s="168">
        <v>0</v>
      </c>
      <c r="P75" s="168">
        <v>0</v>
      </c>
      <c r="Q75" s="168">
        <v>0</v>
      </c>
      <c r="R75" s="169"/>
      <c r="S75" s="169" t="s">
        <v>173</v>
      </c>
      <c r="T75" s="170" t="s">
        <v>174</v>
      </c>
      <c r="U75" s="151">
        <v>0</v>
      </c>
      <c r="V75" s="151">
        <v>0</v>
      </c>
      <c r="W75" s="151"/>
      <c r="X75" s="151" t="s">
        <v>128</v>
      </c>
      <c r="Y75" s="151" t="s">
        <v>129</v>
      </c>
      <c r="Z75" s="145"/>
      <c r="AA75" s="145"/>
      <c r="AB75" s="145"/>
      <c r="AC75" s="145"/>
      <c r="AD75" s="145"/>
      <c r="AE75" s="145"/>
      <c r="AF75" s="145"/>
      <c r="AG75" s="145" t="s">
        <v>130</v>
      </c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x14ac:dyDescent="0.2">
      <c r="A76" s="153" t="s">
        <v>122</v>
      </c>
      <c r="B76" s="154" t="s">
        <v>83</v>
      </c>
      <c r="C76" s="171" t="s">
        <v>84</v>
      </c>
      <c r="D76" s="155"/>
      <c r="E76" s="156"/>
      <c r="F76" s="157"/>
      <c r="G76" s="157">
        <f>G77+G79+G80+G81</f>
        <v>0</v>
      </c>
      <c r="H76" s="157"/>
      <c r="I76" s="157">
        <v>69017.94</v>
      </c>
      <c r="J76" s="157"/>
      <c r="K76" s="157">
        <v>51116.32</v>
      </c>
      <c r="L76" s="157"/>
      <c r="M76" s="157"/>
      <c r="N76" s="156"/>
      <c r="O76" s="156"/>
      <c r="P76" s="156"/>
      <c r="Q76" s="156"/>
      <c r="R76" s="157"/>
      <c r="S76" s="157"/>
      <c r="T76" s="158"/>
      <c r="U76" s="152"/>
      <c r="V76" s="152"/>
      <c r="W76" s="152"/>
      <c r="X76" s="152"/>
      <c r="Y76" s="152"/>
      <c r="AB76" s="145"/>
      <c r="AG76" t="s">
        <v>123</v>
      </c>
    </row>
    <row r="77" spans="1:60" ht="22.5" x14ac:dyDescent="0.2">
      <c r="A77" s="159">
        <v>52</v>
      </c>
      <c r="B77" s="160" t="s">
        <v>245</v>
      </c>
      <c r="C77" s="173" t="s">
        <v>246</v>
      </c>
      <c r="D77" s="161" t="s">
        <v>126</v>
      </c>
      <c r="E77" s="162">
        <v>82.44</v>
      </c>
      <c r="F77" s="163"/>
      <c r="G77" s="163">
        <f>F77*E77</f>
        <v>0</v>
      </c>
      <c r="H77" s="163">
        <v>18.78</v>
      </c>
      <c r="I77" s="163">
        <v>1548.2232000000001</v>
      </c>
      <c r="J77" s="163">
        <v>27.22</v>
      </c>
      <c r="K77" s="163">
        <v>2244.0167999999999</v>
      </c>
      <c r="L77" s="163">
        <v>21</v>
      </c>
      <c r="M77" s="163">
        <v>4588.6103999999996</v>
      </c>
      <c r="N77" s="162">
        <v>1.6000000000000001E-4</v>
      </c>
      <c r="O77" s="162">
        <v>1.3190400000000001E-2</v>
      </c>
      <c r="P77" s="162">
        <v>0</v>
      </c>
      <c r="Q77" s="162">
        <v>0</v>
      </c>
      <c r="R77" s="163"/>
      <c r="S77" s="163" t="s">
        <v>127</v>
      </c>
      <c r="T77" s="164" t="s">
        <v>127</v>
      </c>
      <c r="U77" s="151">
        <v>0.05</v>
      </c>
      <c r="V77" s="151">
        <v>4.1219999999999999</v>
      </c>
      <c r="W77" s="151"/>
      <c r="X77" s="151" t="s">
        <v>128</v>
      </c>
      <c r="Y77" s="151" t="s">
        <v>129</v>
      </c>
      <c r="Z77" s="145"/>
      <c r="AA77" s="145"/>
      <c r="AB77" s="145"/>
      <c r="AC77" s="145"/>
      <c r="AD77" s="145"/>
      <c r="AE77" s="145"/>
      <c r="AF77" s="145"/>
      <c r="AG77" s="145" t="s">
        <v>130</v>
      </c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1" x14ac:dyDescent="0.2">
      <c r="A78" s="148"/>
      <c r="B78" s="149"/>
      <c r="C78" s="234" t="s">
        <v>247</v>
      </c>
      <c r="D78" s="235"/>
      <c r="E78" s="235"/>
      <c r="F78" s="235"/>
      <c r="G78" s="235"/>
      <c r="H78" s="151"/>
      <c r="I78" s="151"/>
      <c r="J78" s="151"/>
      <c r="K78" s="151"/>
      <c r="L78" s="151"/>
      <c r="M78" s="151"/>
      <c r="N78" s="150"/>
      <c r="O78" s="150"/>
      <c r="P78" s="150"/>
      <c r="Q78" s="150"/>
      <c r="R78" s="151"/>
      <c r="S78" s="151"/>
      <c r="T78" s="151"/>
      <c r="U78" s="151"/>
      <c r="V78" s="151"/>
      <c r="W78" s="151"/>
      <c r="X78" s="151"/>
      <c r="Y78" s="151"/>
      <c r="Z78" s="145"/>
      <c r="AA78" s="145"/>
      <c r="AB78" s="145"/>
      <c r="AC78" s="145"/>
      <c r="AD78" s="145"/>
      <c r="AE78" s="145"/>
      <c r="AF78" s="145"/>
      <c r="AG78" s="145" t="s">
        <v>138</v>
      </c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x14ac:dyDescent="0.2">
      <c r="A79" s="165">
        <v>53</v>
      </c>
      <c r="B79" s="166" t="s">
        <v>248</v>
      </c>
      <c r="C79" s="172" t="s">
        <v>249</v>
      </c>
      <c r="D79" s="167" t="s">
        <v>126</v>
      </c>
      <c r="E79" s="168">
        <v>82.44</v>
      </c>
      <c r="F79" s="169"/>
      <c r="G79" s="169">
        <f>F79*E79</f>
        <v>0</v>
      </c>
      <c r="H79" s="169">
        <v>122.91</v>
      </c>
      <c r="I79" s="169">
        <v>10132.7004</v>
      </c>
      <c r="J79" s="169">
        <v>589.09</v>
      </c>
      <c r="K79" s="169">
        <v>48564.579600000005</v>
      </c>
      <c r="L79" s="169">
        <v>21</v>
      </c>
      <c r="M79" s="169">
        <v>71023.708799999993</v>
      </c>
      <c r="N79" s="168">
        <v>5.0299999999999997E-3</v>
      </c>
      <c r="O79" s="168">
        <v>0.41467319999999996</v>
      </c>
      <c r="P79" s="168">
        <v>0</v>
      </c>
      <c r="Q79" s="168">
        <v>0</v>
      </c>
      <c r="R79" s="169"/>
      <c r="S79" s="169" t="s">
        <v>127</v>
      </c>
      <c r="T79" s="170" t="s">
        <v>127</v>
      </c>
      <c r="U79" s="151">
        <v>1.0746</v>
      </c>
      <c r="V79" s="151">
        <v>88.590024</v>
      </c>
      <c r="W79" s="151"/>
      <c r="X79" s="151" t="s">
        <v>128</v>
      </c>
      <c r="Y79" s="151" t="s">
        <v>129</v>
      </c>
      <c r="Z79" s="145"/>
      <c r="AA79" s="145"/>
      <c r="AB79" s="145"/>
      <c r="AC79" s="145"/>
      <c r="AD79" s="145"/>
      <c r="AE79" s="145"/>
      <c r="AF79" s="145"/>
      <c r="AG79" s="145" t="s">
        <v>130</v>
      </c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x14ac:dyDescent="0.2">
      <c r="A80" s="165">
        <v>54</v>
      </c>
      <c r="B80" s="166" t="s">
        <v>250</v>
      </c>
      <c r="C80" s="172" t="s">
        <v>251</v>
      </c>
      <c r="D80" s="167" t="s">
        <v>244</v>
      </c>
      <c r="E80" s="168">
        <v>88.210800000000006</v>
      </c>
      <c r="F80" s="169"/>
      <c r="G80" s="169">
        <f t="shared" ref="G80:G81" si="8">F80*E80</f>
        <v>0</v>
      </c>
      <c r="H80" s="169">
        <v>650</v>
      </c>
      <c r="I80" s="169">
        <v>57337.020000000004</v>
      </c>
      <c r="J80" s="169">
        <v>0</v>
      </c>
      <c r="K80" s="169">
        <v>0</v>
      </c>
      <c r="L80" s="169">
        <v>21</v>
      </c>
      <c r="M80" s="169">
        <v>69377.794199999989</v>
      </c>
      <c r="N80" s="168">
        <v>2.2000000000000001E-4</v>
      </c>
      <c r="O80" s="168">
        <v>1.9406376000000003E-2</v>
      </c>
      <c r="P80" s="168">
        <v>0</v>
      </c>
      <c r="Q80" s="168">
        <v>0</v>
      </c>
      <c r="R80" s="169"/>
      <c r="S80" s="169" t="s">
        <v>173</v>
      </c>
      <c r="T80" s="170" t="s">
        <v>174</v>
      </c>
      <c r="U80" s="151">
        <v>0</v>
      </c>
      <c r="V80" s="151">
        <v>0</v>
      </c>
      <c r="W80" s="151"/>
      <c r="X80" s="151" t="s">
        <v>252</v>
      </c>
      <c r="Y80" s="151" t="s">
        <v>129</v>
      </c>
      <c r="Z80" s="145"/>
      <c r="AA80" s="145"/>
      <c r="AB80" s="145"/>
      <c r="AC80" s="145"/>
      <c r="AD80" s="145"/>
      <c r="AE80" s="145"/>
      <c r="AF80" s="145"/>
      <c r="AG80" s="145" t="s">
        <v>253</v>
      </c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x14ac:dyDescent="0.2">
      <c r="A81" s="165">
        <v>55</v>
      </c>
      <c r="B81" s="166" t="s">
        <v>254</v>
      </c>
      <c r="C81" s="172" t="s">
        <v>255</v>
      </c>
      <c r="D81" s="167" t="s">
        <v>164</v>
      </c>
      <c r="E81" s="168">
        <v>0.44727</v>
      </c>
      <c r="F81" s="169"/>
      <c r="G81" s="169">
        <f t="shared" si="8"/>
        <v>0</v>
      </c>
      <c r="H81" s="169">
        <v>0</v>
      </c>
      <c r="I81" s="169">
        <v>0</v>
      </c>
      <c r="J81" s="169">
        <v>688</v>
      </c>
      <c r="K81" s="169">
        <v>307.72176000000002</v>
      </c>
      <c r="L81" s="169">
        <v>21</v>
      </c>
      <c r="M81" s="169">
        <v>372.34120000000001</v>
      </c>
      <c r="N81" s="168">
        <v>0</v>
      </c>
      <c r="O81" s="168">
        <v>0</v>
      </c>
      <c r="P81" s="168">
        <v>0</v>
      </c>
      <c r="Q81" s="168">
        <v>0</v>
      </c>
      <c r="R81" s="169"/>
      <c r="S81" s="169" t="s">
        <v>127</v>
      </c>
      <c r="T81" s="170" t="s">
        <v>127</v>
      </c>
      <c r="U81" s="151">
        <v>1.5980000000000001</v>
      </c>
      <c r="V81" s="151">
        <v>0.71473746000000005</v>
      </c>
      <c r="W81" s="151"/>
      <c r="X81" s="151" t="s">
        <v>256</v>
      </c>
      <c r="Y81" s="151" t="s">
        <v>129</v>
      </c>
      <c r="Z81" s="145"/>
      <c r="AA81" s="145"/>
      <c r="AB81" s="145"/>
      <c r="AC81" s="145"/>
      <c r="AD81" s="145"/>
      <c r="AE81" s="145"/>
      <c r="AF81" s="145"/>
      <c r="AG81" s="145" t="s">
        <v>257</v>
      </c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x14ac:dyDescent="0.2">
      <c r="A82" s="153" t="s">
        <v>122</v>
      </c>
      <c r="B82" s="154" t="s">
        <v>85</v>
      </c>
      <c r="C82" s="171" t="s">
        <v>86</v>
      </c>
      <c r="D82" s="155"/>
      <c r="E82" s="156"/>
      <c r="F82" s="157"/>
      <c r="G82" s="157">
        <f>G83</f>
        <v>0</v>
      </c>
      <c r="H82" s="157"/>
      <c r="I82" s="157">
        <v>831.48</v>
      </c>
      <c r="J82" s="157"/>
      <c r="K82" s="157">
        <v>3554.07</v>
      </c>
      <c r="L82" s="157"/>
      <c r="M82" s="157"/>
      <c r="N82" s="156"/>
      <c r="O82" s="156"/>
      <c r="P82" s="156"/>
      <c r="Q82" s="156"/>
      <c r="R82" s="157"/>
      <c r="S82" s="157"/>
      <c r="T82" s="158"/>
      <c r="U82" s="152"/>
      <c r="V82" s="152"/>
      <c r="W82" s="152"/>
      <c r="X82" s="152"/>
      <c r="Y82" s="152"/>
      <c r="AB82" s="145"/>
      <c r="AG82" t="s">
        <v>123</v>
      </c>
    </row>
    <row r="83" spans="1:60" x14ac:dyDescent="0.2">
      <c r="A83" s="159">
        <v>56</v>
      </c>
      <c r="B83" s="160" t="s">
        <v>258</v>
      </c>
      <c r="C83" s="173" t="s">
        <v>259</v>
      </c>
      <c r="D83" s="161" t="s">
        <v>126</v>
      </c>
      <c r="E83" s="162">
        <v>16.899999999999999</v>
      </c>
      <c r="F83" s="163"/>
      <c r="G83" s="163">
        <f>F83*E83</f>
        <v>0</v>
      </c>
      <c r="H83" s="163">
        <v>49.2</v>
      </c>
      <c r="I83" s="163">
        <v>831.48</v>
      </c>
      <c r="J83" s="163">
        <v>210.3</v>
      </c>
      <c r="K83" s="163">
        <v>3554.0699999999997</v>
      </c>
      <c r="L83" s="163">
        <v>21</v>
      </c>
      <c r="M83" s="163">
        <v>5306.5155000000004</v>
      </c>
      <c r="N83" s="162">
        <v>3.1E-4</v>
      </c>
      <c r="O83" s="162">
        <v>5.2389999999999997E-3</v>
      </c>
      <c r="P83" s="162">
        <v>0</v>
      </c>
      <c r="Q83" s="162">
        <v>0</v>
      </c>
      <c r="R83" s="163"/>
      <c r="S83" s="163" t="s">
        <v>127</v>
      </c>
      <c r="T83" s="164" t="s">
        <v>127</v>
      </c>
      <c r="U83" s="151">
        <v>0.40300000000000002</v>
      </c>
      <c r="V83" s="151">
        <v>6.8106999999999998</v>
      </c>
      <c r="W83" s="151"/>
      <c r="X83" s="151" t="s">
        <v>128</v>
      </c>
      <c r="Y83" s="151" t="s">
        <v>129</v>
      </c>
      <c r="Z83" s="145"/>
      <c r="AA83" s="145"/>
      <c r="AB83" s="145"/>
      <c r="AC83" s="145"/>
      <c r="AD83" s="145"/>
      <c r="AE83" s="145"/>
      <c r="AF83" s="145"/>
      <c r="AG83" s="145" t="s">
        <v>130</v>
      </c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outlineLevel="1" x14ac:dyDescent="0.2">
      <c r="A84" s="148"/>
      <c r="B84" s="149"/>
      <c r="C84" s="234" t="s">
        <v>260</v>
      </c>
      <c r="D84" s="235"/>
      <c r="E84" s="235"/>
      <c r="F84" s="235"/>
      <c r="G84" s="235"/>
      <c r="H84" s="151"/>
      <c r="I84" s="151"/>
      <c r="J84" s="151"/>
      <c r="K84" s="151"/>
      <c r="L84" s="151"/>
      <c r="M84" s="151"/>
      <c r="N84" s="150"/>
      <c r="O84" s="150"/>
      <c r="P84" s="150"/>
      <c r="Q84" s="150"/>
      <c r="R84" s="151"/>
      <c r="S84" s="151"/>
      <c r="T84" s="151"/>
      <c r="U84" s="151"/>
      <c r="V84" s="151"/>
      <c r="W84" s="151"/>
      <c r="X84" s="151"/>
      <c r="Y84" s="151"/>
      <c r="Z84" s="145"/>
      <c r="AA84" s="145"/>
      <c r="AB84" s="145"/>
      <c r="AC84" s="145"/>
      <c r="AD84" s="145"/>
      <c r="AE84" s="145"/>
      <c r="AF84" s="145"/>
      <c r="AG84" s="145" t="s">
        <v>138</v>
      </c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x14ac:dyDescent="0.2">
      <c r="A85" s="153" t="s">
        <v>122</v>
      </c>
      <c r="B85" s="154" t="s">
        <v>87</v>
      </c>
      <c r="C85" s="171" t="s">
        <v>88</v>
      </c>
      <c r="D85" s="155"/>
      <c r="E85" s="156"/>
      <c r="F85" s="157"/>
      <c r="G85" s="157">
        <f>G86+G87+G88</f>
        <v>0</v>
      </c>
      <c r="H85" s="157"/>
      <c r="I85" s="157">
        <v>13610.49</v>
      </c>
      <c r="J85" s="157"/>
      <c r="K85" s="157">
        <v>52812.27</v>
      </c>
      <c r="L85" s="157"/>
      <c r="M85" s="157"/>
      <c r="N85" s="156"/>
      <c r="O85" s="156"/>
      <c r="P85" s="156"/>
      <c r="Q85" s="156"/>
      <c r="R85" s="157"/>
      <c r="S85" s="157"/>
      <c r="T85" s="158"/>
      <c r="U85" s="152"/>
      <c r="V85" s="152"/>
      <c r="W85" s="152"/>
      <c r="X85" s="152"/>
      <c r="Y85" s="152"/>
      <c r="AB85" s="145"/>
      <c r="AG85" t="s">
        <v>123</v>
      </c>
    </row>
    <row r="86" spans="1:60" x14ac:dyDescent="0.2">
      <c r="A86" s="165">
        <v>57</v>
      </c>
      <c r="B86" s="166" t="s">
        <v>261</v>
      </c>
      <c r="C86" s="172" t="s">
        <v>262</v>
      </c>
      <c r="D86" s="167" t="s">
        <v>126</v>
      </c>
      <c r="E86" s="168">
        <v>213.03</v>
      </c>
      <c r="F86" s="169"/>
      <c r="G86" s="169">
        <f>F86*E86</f>
        <v>0</v>
      </c>
      <c r="H86" s="169">
        <v>5.6</v>
      </c>
      <c r="I86" s="169">
        <v>1192.9679999999998</v>
      </c>
      <c r="J86" s="169">
        <v>17.7</v>
      </c>
      <c r="K86" s="169">
        <v>3770.6309999999999</v>
      </c>
      <c r="L86" s="169">
        <v>21</v>
      </c>
      <c r="M86" s="169">
        <v>6005.9560000000001</v>
      </c>
      <c r="N86" s="168">
        <v>6.9999999999999994E-5</v>
      </c>
      <c r="O86" s="168">
        <v>1.4912099999999999E-2</v>
      </c>
      <c r="P86" s="168">
        <v>0</v>
      </c>
      <c r="Q86" s="168">
        <v>0</v>
      </c>
      <c r="R86" s="169"/>
      <c r="S86" s="169" t="s">
        <v>127</v>
      </c>
      <c r="T86" s="170" t="s">
        <v>127</v>
      </c>
      <c r="U86" s="151">
        <v>3.2480000000000002E-2</v>
      </c>
      <c r="V86" s="151">
        <v>6.9192144000000004</v>
      </c>
      <c r="W86" s="151"/>
      <c r="X86" s="151" t="s">
        <v>128</v>
      </c>
      <c r="Y86" s="151" t="s">
        <v>129</v>
      </c>
      <c r="Z86" s="145"/>
      <c r="AA86" s="145"/>
      <c r="AB86" s="145"/>
      <c r="AC86" s="145"/>
      <c r="AD86" s="145"/>
      <c r="AE86" s="145"/>
      <c r="AF86" s="145"/>
      <c r="AG86" s="145" t="s">
        <v>130</v>
      </c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x14ac:dyDescent="0.2">
      <c r="A87" s="165">
        <v>58</v>
      </c>
      <c r="B87" s="166" t="s">
        <v>263</v>
      </c>
      <c r="C87" s="172" t="s">
        <v>264</v>
      </c>
      <c r="D87" s="167" t="s">
        <v>126</v>
      </c>
      <c r="E87" s="168">
        <v>213.03</v>
      </c>
      <c r="F87" s="169"/>
      <c r="G87" s="169">
        <f t="shared" ref="G87:G88" si="9">F87*E87</f>
        <v>0</v>
      </c>
      <c r="H87" s="169">
        <v>39.35</v>
      </c>
      <c r="I87" s="169">
        <v>8382.7304999999997</v>
      </c>
      <c r="J87" s="169">
        <v>174.65</v>
      </c>
      <c r="K87" s="169">
        <v>37205.6895</v>
      </c>
      <c r="L87" s="169">
        <v>21</v>
      </c>
      <c r="M87" s="169">
        <v>55161.9882</v>
      </c>
      <c r="N87" s="168">
        <v>2E-3</v>
      </c>
      <c r="O87" s="168">
        <v>0.42605999999999999</v>
      </c>
      <c r="P87" s="168">
        <v>0</v>
      </c>
      <c r="Q87" s="168">
        <v>0</v>
      </c>
      <c r="R87" s="169"/>
      <c r="S87" s="169" t="s">
        <v>127</v>
      </c>
      <c r="T87" s="170" t="s">
        <v>127</v>
      </c>
      <c r="U87" s="151">
        <v>0.32064999999999999</v>
      </c>
      <c r="V87" s="151">
        <v>68.308069500000002</v>
      </c>
      <c r="W87" s="151"/>
      <c r="X87" s="151" t="s">
        <v>128</v>
      </c>
      <c r="Y87" s="151" t="s">
        <v>129</v>
      </c>
      <c r="Z87" s="145"/>
      <c r="AA87" s="145"/>
      <c r="AB87" s="145"/>
      <c r="AC87" s="145"/>
      <c r="AD87" s="145"/>
      <c r="AE87" s="145"/>
      <c r="AF87" s="145"/>
      <c r="AG87" s="145" t="s">
        <v>130</v>
      </c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x14ac:dyDescent="0.2">
      <c r="A88" s="165">
        <v>59</v>
      </c>
      <c r="B88" s="166" t="s">
        <v>265</v>
      </c>
      <c r="C88" s="172" t="s">
        <v>266</v>
      </c>
      <c r="D88" s="167" t="s">
        <v>126</v>
      </c>
      <c r="E88" s="168">
        <v>213.03</v>
      </c>
      <c r="F88" s="169"/>
      <c r="G88" s="169">
        <f t="shared" si="9"/>
        <v>0</v>
      </c>
      <c r="H88" s="169">
        <v>18.940000000000001</v>
      </c>
      <c r="I88" s="169">
        <v>4034.7882000000004</v>
      </c>
      <c r="J88" s="169">
        <v>55.56</v>
      </c>
      <c r="K88" s="169">
        <v>11835.9468</v>
      </c>
      <c r="L88" s="169">
        <v>21</v>
      </c>
      <c r="M88" s="169">
        <v>19203.595399999998</v>
      </c>
      <c r="N88" s="168">
        <v>2.9E-4</v>
      </c>
      <c r="O88" s="168">
        <v>6.1778699999999999E-2</v>
      </c>
      <c r="P88" s="168">
        <v>0</v>
      </c>
      <c r="Q88" s="168">
        <v>0</v>
      </c>
      <c r="R88" s="169"/>
      <c r="S88" s="169" t="s">
        <v>127</v>
      </c>
      <c r="T88" s="170" t="s">
        <v>127</v>
      </c>
      <c r="U88" s="151">
        <v>0.10191</v>
      </c>
      <c r="V88" s="151">
        <v>21.709887300000002</v>
      </c>
      <c r="W88" s="151"/>
      <c r="X88" s="151" t="s">
        <v>128</v>
      </c>
      <c r="Y88" s="151" t="s">
        <v>129</v>
      </c>
      <c r="Z88" s="145"/>
      <c r="AA88" s="145"/>
      <c r="AB88" s="145"/>
      <c r="AC88" s="145"/>
      <c r="AD88" s="145"/>
      <c r="AE88" s="145"/>
      <c r="AF88" s="145"/>
      <c r="AG88" s="145" t="s">
        <v>130</v>
      </c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x14ac:dyDescent="0.2">
      <c r="A89" s="153" t="s">
        <v>122</v>
      </c>
      <c r="B89" s="154" t="s">
        <v>89</v>
      </c>
      <c r="C89" s="171" t="s">
        <v>90</v>
      </c>
      <c r="D89" s="155"/>
      <c r="E89" s="156"/>
      <c r="F89" s="157"/>
      <c r="G89" s="157">
        <f>G90</f>
        <v>0</v>
      </c>
      <c r="H89" s="157"/>
      <c r="I89" s="157">
        <v>65000</v>
      </c>
      <c r="J89" s="157"/>
      <c r="K89" s="157">
        <v>0</v>
      </c>
      <c r="L89" s="157"/>
      <c r="M89" s="157"/>
      <c r="N89" s="156"/>
      <c r="O89" s="156"/>
      <c r="P89" s="156"/>
      <c r="Q89" s="156"/>
      <c r="R89" s="157"/>
      <c r="S89" s="157"/>
      <c r="T89" s="158"/>
      <c r="U89" s="152"/>
      <c r="V89" s="152"/>
      <c r="W89" s="152"/>
      <c r="X89" s="152"/>
      <c r="Y89" s="152"/>
      <c r="AB89" s="145"/>
      <c r="AG89" t="s">
        <v>123</v>
      </c>
    </row>
    <row r="90" spans="1:60" x14ac:dyDescent="0.2">
      <c r="A90" s="165">
        <v>60</v>
      </c>
      <c r="B90" s="166" t="s">
        <v>267</v>
      </c>
      <c r="C90" s="172" t="s">
        <v>268</v>
      </c>
      <c r="D90" s="167" t="s">
        <v>184</v>
      </c>
      <c r="E90" s="168">
        <v>1</v>
      </c>
      <c r="F90" s="169"/>
      <c r="G90" s="169">
        <f>F90*E90</f>
        <v>0</v>
      </c>
      <c r="H90" s="169">
        <v>65000</v>
      </c>
      <c r="I90" s="169">
        <v>65000</v>
      </c>
      <c r="J90" s="169">
        <v>0</v>
      </c>
      <c r="K90" s="169">
        <v>0</v>
      </c>
      <c r="L90" s="169">
        <v>21</v>
      </c>
      <c r="M90" s="169">
        <v>78650</v>
      </c>
      <c r="N90" s="168">
        <v>0</v>
      </c>
      <c r="O90" s="168">
        <v>0</v>
      </c>
      <c r="P90" s="168">
        <v>0</v>
      </c>
      <c r="Q90" s="168">
        <v>0</v>
      </c>
      <c r="R90" s="169"/>
      <c r="S90" s="169" t="s">
        <v>173</v>
      </c>
      <c r="T90" s="170" t="s">
        <v>174</v>
      </c>
      <c r="U90" s="151">
        <v>0</v>
      </c>
      <c r="V90" s="151">
        <v>0</v>
      </c>
      <c r="W90" s="151"/>
      <c r="X90" s="151" t="s">
        <v>128</v>
      </c>
      <c r="Y90" s="151" t="s">
        <v>129</v>
      </c>
      <c r="Z90" s="145"/>
      <c r="AA90" s="145"/>
      <c r="AB90" s="145"/>
      <c r="AC90" s="145"/>
      <c r="AD90" s="145"/>
      <c r="AE90" s="145"/>
      <c r="AF90" s="145"/>
      <c r="AG90" s="145" t="s">
        <v>130</v>
      </c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x14ac:dyDescent="0.2">
      <c r="A91" s="153" t="s">
        <v>122</v>
      </c>
      <c r="B91" s="154" t="s">
        <v>91</v>
      </c>
      <c r="C91" s="171" t="s">
        <v>92</v>
      </c>
      <c r="D91" s="155"/>
      <c r="E91" s="156"/>
      <c r="F91" s="157"/>
      <c r="G91" s="157">
        <f>G92+G94+G95+G96+G97</f>
        <v>0</v>
      </c>
      <c r="H91" s="157"/>
      <c r="I91" s="157">
        <v>0</v>
      </c>
      <c r="J91" s="157"/>
      <c r="K91" s="157">
        <v>30412.32</v>
      </c>
      <c r="L91" s="157"/>
      <c r="M91" s="157"/>
      <c r="N91" s="156"/>
      <c r="O91" s="156"/>
      <c r="P91" s="156"/>
      <c r="Q91" s="156"/>
      <c r="R91" s="157"/>
      <c r="S91" s="157"/>
      <c r="T91" s="158"/>
      <c r="U91" s="152"/>
      <c r="V91" s="152"/>
      <c r="W91" s="152"/>
      <c r="X91" s="152"/>
      <c r="Y91" s="152"/>
      <c r="AB91" s="145"/>
      <c r="AG91" t="s">
        <v>123</v>
      </c>
    </row>
    <row r="92" spans="1:60" x14ac:dyDescent="0.2">
      <c r="A92" s="159">
        <v>61</v>
      </c>
      <c r="B92" s="160" t="s">
        <v>195</v>
      </c>
      <c r="C92" s="173" t="s">
        <v>196</v>
      </c>
      <c r="D92" s="161" t="s">
        <v>164</v>
      </c>
      <c r="E92" s="162">
        <v>11.48371</v>
      </c>
      <c r="F92" s="163"/>
      <c r="G92" s="163">
        <f>F92*E92</f>
        <v>0</v>
      </c>
      <c r="H92" s="163">
        <v>0</v>
      </c>
      <c r="I92" s="163">
        <v>0</v>
      </c>
      <c r="J92" s="163">
        <v>264</v>
      </c>
      <c r="K92" s="163">
        <v>3031.6994399999999</v>
      </c>
      <c r="L92" s="163">
        <v>21</v>
      </c>
      <c r="M92" s="163">
        <v>3668.357</v>
      </c>
      <c r="N92" s="162">
        <v>0</v>
      </c>
      <c r="O92" s="162">
        <v>0</v>
      </c>
      <c r="P92" s="162">
        <v>0</v>
      </c>
      <c r="Q92" s="162">
        <v>0</v>
      </c>
      <c r="R92" s="163"/>
      <c r="S92" s="163" t="s">
        <v>127</v>
      </c>
      <c r="T92" s="164" t="s">
        <v>127</v>
      </c>
      <c r="U92" s="151">
        <v>0.49</v>
      </c>
      <c r="V92" s="151">
        <v>5.6270179000000002</v>
      </c>
      <c r="W92" s="151"/>
      <c r="X92" s="151" t="s">
        <v>128</v>
      </c>
      <c r="Y92" s="151" t="s">
        <v>129</v>
      </c>
      <c r="Z92" s="145"/>
      <c r="AA92" s="145"/>
      <c r="AB92" s="145"/>
      <c r="AC92" s="145"/>
      <c r="AD92" s="145"/>
      <c r="AE92" s="145"/>
      <c r="AF92" s="145"/>
      <c r="AG92" s="145" t="s">
        <v>130</v>
      </c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1" x14ac:dyDescent="0.2">
      <c r="A93" s="148"/>
      <c r="B93" s="149"/>
      <c r="C93" s="234" t="s">
        <v>197</v>
      </c>
      <c r="D93" s="235"/>
      <c r="E93" s="235"/>
      <c r="F93" s="235"/>
      <c r="G93" s="235"/>
      <c r="H93" s="151"/>
      <c r="I93" s="151"/>
      <c r="J93" s="151"/>
      <c r="K93" s="151"/>
      <c r="L93" s="151"/>
      <c r="M93" s="151"/>
      <c r="N93" s="150"/>
      <c r="O93" s="150"/>
      <c r="P93" s="150"/>
      <c r="Q93" s="150"/>
      <c r="R93" s="151"/>
      <c r="S93" s="151"/>
      <c r="T93" s="151"/>
      <c r="U93" s="151"/>
      <c r="V93" s="151"/>
      <c r="W93" s="151"/>
      <c r="X93" s="151"/>
      <c r="Y93" s="151"/>
      <c r="Z93" s="145"/>
      <c r="AA93" s="145"/>
      <c r="AB93" s="145"/>
      <c r="AC93" s="145"/>
      <c r="AD93" s="145"/>
      <c r="AE93" s="145"/>
      <c r="AF93" s="145"/>
      <c r="AG93" s="145" t="s">
        <v>138</v>
      </c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x14ac:dyDescent="0.2">
      <c r="A94" s="165">
        <v>62</v>
      </c>
      <c r="B94" s="166" t="s">
        <v>198</v>
      </c>
      <c r="C94" s="172" t="s">
        <v>199</v>
      </c>
      <c r="D94" s="167" t="s">
        <v>164</v>
      </c>
      <c r="E94" s="168">
        <v>160.77197000000001</v>
      </c>
      <c r="F94" s="169"/>
      <c r="G94" s="169">
        <f>F94*E94</f>
        <v>0</v>
      </c>
      <c r="H94" s="169">
        <v>0</v>
      </c>
      <c r="I94" s="169">
        <v>0</v>
      </c>
      <c r="J94" s="169">
        <v>25</v>
      </c>
      <c r="K94" s="169">
        <v>4019.29925</v>
      </c>
      <c r="L94" s="169">
        <v>21</v>
      </c>
      <c r="M94" s="169">
        <v>4863.3530000000001</v>
      </c>
      <c r="N94" s="168">
        <v>0</v>
      </c>
      <c r="O94" s="168">
        <v>0</v>
      </c>
      <c r="P94" s="168">
        <v>0</v>
      </c>
      <c r="Q94" s="168">
        <v>0</v>
      </c>
      <c r="R94" s="169"/>
      <c r="S94" s="169" t="s">
        <v>127</v>
      </c>
      <c r="T94" s="170" t="s">
        <v>127</v>
      </c>
      <c r="U94" s="151">
        <v>0</v>
      </c>
      <c r="V94" s="151">
        <v>0</v>
      </c>
      <c r="W94" s="151"/>
      <c r="X94" s="151" t="s">
        <v>128</v>
      </c>
      <c r="Y94" s="151" t="s">
        <v>129</v>
      </c>
      <c r="Z94" s="145"/>
      <c r="AA94" s="145"/>
      <c r="AB94" s="145"/>
      <c r="AC94" s="145"/>
      <c r="AD94" s="145"/>
      <c r="AE94" s="145"/>
      <c r="AF94" s="145"/>
      <c r="AG94" s="145" t="s">
        <v>130</v>
      </c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x14ac:dyDescent="0.2">
      <c r="A95" s="165">
        <v>63</v>
      </c>
      <c r="B95" s="166" t="s">
        <v>200</v>
      </c>
      <c r="C95" s="172" t="s">
        <v>201</v>
      </c>
      <c r="D95" s="167" t="s">
        <v>164</v>
      </c>
      <c r="E95" s="168">
        <v>11.48371</v>
      </c>
      <c r="F95" s="169"/>
      <c r="G95" s="169">
        <f t="shared" ref="G95:G96" si="10">F95*E95</f>
        <v>0</v>
      </c>
      <c r="H95" s="169">
        <v>0</v>
      </c>
      <c r="I95" s="169">
        <v>0</v>
      </c>
      <c r="J95" s="169">
        <v>369.5</v>
      </c>
      <c r="K95" s="169">
        <v>4243.230845</v>
      </c>
      <c r="L95" s="169">
        <v>21</v>
      </c>
      <c r="M95" s="169">
        <v>5134.3082999999997</v>
      </c>
      <c r="N95" s="168">
        <v>0</v>
      </c>
      <c r="O95" s="168">
        <v>0</v>
      </c>
      <c r="P95" s="168">
        <v>0</v>
      </c>
      <c r="Q95" s="168">
        <v>0</v>
      </c>
      <c r="R95" s="169"/>
      <c r="S95" s="169" t="s">
        <v>127</v>
      </c>
      <c r="T95" s="170" t="s">
        <v>127</v>
      </c>
      <c r="U95" s="151">
        <v>0.94</v>
      </c>
      <c r="V95" s="151">
        <v>10.794687399999999</v>
      </c>
      <c r="W95" s="151"/>
      <c r="X95" s="151" t="s">
        <v>128</v>
      </c>
      <c r="Y95" s="151" t="s">
        <v>129</v>
      </c>
      <c r="Z95" s="145"/>
      <c r="AA95" s="145"/>
      <c r="AB95" s="145"/>
      <c r="AC95" s="145"/>
      <c r="AD95" s="145"/>
      <c r="AE95" s="145"/>
      <c r="AF95" s="145"/>
      <c r="AG95" s="145" t="s">
        <v>130</v>
      </c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1:60" x14ac:dyDescent="0.2">
      <c r="A96" s="165">
        <v>64</v>
      </c>
      <c r="B96" s="166" t="s">
        <v>202</v>
      </c>
      <c r="C96" s="172" t="s">
        <v>203</v>
      </c>
      <c r="D96" s="167" t="s">
        <v>164</v>
      </c>
      <c r="E96" s="168">
        <v>45.934849999999997</v>
      </c>
      <c r="F96" s="169"/>
      <c r="G96" s="169">
        <f t="shared" si="10"/>
        <v>0</v>
      </c>
      <c r="H96" s="169">
        <v>0</v>
      </c>
      <c r="I96" s="169">
        <v>0</v>
      </c>
      <c r="J96" s="169">
        <v>41.2</v>
      </c>
      <c r="K96" s="169">
        <v>1892.5158200000001</v>
      </c>
      <c r="L96" s="169">
        <v>21</v>
      </c>
      <c r="M96" s="169">
        <v>2289.9492</v>
      </c>
      <c r="N96" s="168">
        <v>0</v>
      </c>
      <c r="O96" s="168">
        <v>0</v>
      </c>
      <c r="P96" s="168">
        <v>0</v>
      </c>
      <c r="Q96" s="168">
        <v>0</v>
      </c>
      <c r="R96" s="169"/>
      <c r="S96" s="169" t="s">
        <v>127</v>
      </c>
      <c r="T96" s="170" t="s">
        <v>127</v>
      </c>
      <c r="U96" s="151">
        <v>0.11</v>
      </c>
      <c r="V96" s="151">
        <v>5.0528334999999993</v>
      </c>
      <c r="W96" s="151"/>
      <c r="X96" s="151" t="s">
        <v>128</v>
      </c>
      <c r="Y96" s="151" t="s">
        <v>129</v>
      </c>
      <c r="Z96" s="145"/>
      <c r="AA96" s="145"/>
      <c r="AB96" s="145"/>
      <c r="AC96" s="145"/>
      <c r="AD96" s="145"/>
      <c r="AE96" s="145"/>
      <c r="AF96" s="145"/>
      <c r="AG96" s="145" t="s">
        <v>130</v>
      </c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ht="22.5" x14ac:dyDescent="0.2">
      <c r="A97" s="159">
        <v>65</v>
      </c>
      <c r="B97" s="160" t="s">
        <v>204</v>
      </c>
      <c r="C97" s="173" t="s">
        <v>205</v>
      </c>
      <c r="D97" s="161" t="s">
        <v>164</v>
      </c>
      <c r="E97" s="162">
        <v>11.48371</v>
      </c>
      <c r="F97" s="163"/>
      <c r="G97" s="163">
        <f>F97*E97</f>
        <v>0</v>
      </c>
      <c r="H97" s="163">
        <v>0</v>
      </c>
      <c r="I97" s="163">
        <v>0</v>
      </c>
      <c r="J97" s="163">
        <v>1500</v>
      </c>
      <c r="K97" s="163">
        <v>17225.564999999999</v>
      </c>
      <c r="L97" s="163">
        <v>21</v>
      </c>
      <c r="M97" s="163">
        <v>20842.939699999999</v>
      </c>
      <c r="N97" s="162">
        <v>0</v>
      </c>
      <c r="O97" s="162">
        <v>0</v>
      </c>
      <c r="P97" s="162">
        <v>0</v>
      </c>
      <c r="Q97" s="162">
        <v>0</v>
      </c>
      <c r="R97" s="163"/>
      <c r="S97" s="163" t="s">
        <v>127</v>
      </c>
      <c r="T97" s="164" t="s">
        <v>127</v>
      </c>
      <c r="U97" s="151">
        <v>0</v>
      </c>
      <c r="V97" s="151">
        <v>0</v>
      </c>
      <c r="W97" s="151"/>
      <c r="X97" s="151" t="s">
        <v>128</v>
      </c>
      <c r="Y97" s="151" t="s">
        <v>129</v>
      </c>
      <c r="Z97" s="145"/>
      <c r="AA97" s="145"/>
      <c r="AB97" s="145"/>
      <c r="AC97" s="145"/>
      <c r="AD97" s="145"/>
      <c r="AE97" s="145"/>
      <c r="AF97" s="145"/>
      <c r="AG97" s="145" t="s">
        <v>130</v>
      </c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x14ac:dyDescent="0.2">
      <c r="A98" s="3"/>
      <c r="B98" s="4"/>
      <c r="C98" s="174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v>15</v>
      </c>
      <c r="AF98">
        <v>21</v>
      </c>
      <c r="AG98" t="s">
        <v>108</v>
      </c>
    </row>
    <row r="99" spans="1:60" x14ac:dyDescent="0.2">
      <c r="C99" s="175"/>
      <c r="D99" s="10"/>
      <c r="G99" s="85">
        <f>G8+G14+G16+G18+G28+G30+G34+G37+G40+G57+G59+G66+G71+G76+G82+G85+G89+G91</f>
        <v>0</v>
      </c>
      <c r="AG99" t="s">
        <v>269</v>
      </c>
    </row>
    <row r="100" spans="1:60" x14ac:dyDescent="0.2">
      <c r="D100" s="10"/>
    </row>
    <row r="101" spans="1:60" x14ac:dyDescent="0.2">
      <c r="D101" s="10"/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1">
    <mergeCell ref="C24:G24"/>
    <mergeCell ref="A1:G1"/>
    <mergeCell ref="C2:G2"/>
    <mergeCell ref="C3:G3"/>
    <mergeCell ref="C4:G4"/>
    <mergeCell ref="C13:G13"/>
    <mergeCell ref="C32:G32"/>
    <mergeCell ref="C48:G48"/>
    <mergeCell ref="C78:G78"/>
    <mergeCell ref="C84:G84"/>
    <mergeCell ref="C93:G9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11 Pol'!Názvy_tisku</vt:lpstr>
      <vt:lpstr>oadresa</vt:lpstr>
      <vt:lpstr>Stavba!Objednatel</vt:lpstr>
      <vt:lpstr>Stavba!Objekt</vt:lpstr>
      <vt:lpstr>'1 11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2023-03-10T13:37:42Z</cp:lastPrinted>
  <dcterms:created xsi:type="dcterms:W3CDTF">2009-04-08T07:15:50Z</dcterms:created>
  <dcterms:modified xsi:type="dcterms:W3CDTF">2023-05-14T16:08:25Z</dcterms:modified>
</cp:coreProperties>
</file>