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1760" activeTab="1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Pol'!$A$1:$U$94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45621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3" i="1" l="1"/>
  <c r="I52" i="1"/>
  <c r="I51" i="1"/>
  <c r="I50" i="1"/>
  <c r="I49" i="1"/>
  <c r="I48" i="1"/>
  <c r="I47" i="1"/>
  <c r="G39" i="1"/>
  <c r="H39" i="1" s="1"/>
  <c r="H40" i="1" s="1"/>
  <c r="F39" i="1"/>
  <c r="G84" i="12"/>
  <c r="AC84" i="12"/>
  <c r="AD84" i="12"/>
  <c r="G9" i="12"/>
  <c r="G8" i="12" s="1"/>
  <c r="I9" i="12"/>
  <c r="I8" i="12" s="1"/>
  <c r="K9" i="12"/>
  <c r="O9" i="12"/>
  <c r="O8" i="12" s="1"/>
  <c r="Q9" i="12"/>
  <c r="Q8" i="12" s="1"/>
  <c r="U9" i="12"/>
  <c r="G10" i="12"/>
  <c r="M10" i="12" s="1"/>
  <c r="I10" i="12"/>
  <c r="K10" i="12"/>
  <c r="O10" i="12"/>
  <c r="Q10" i="12"/>
  <c r="U10" i="12"/>
  <c r="G11" i="12"/>
  <c r="I11" i="12"/>
  <c r="K11" i="12"/>
  <c r="K8" i="12" s="1"/>
  <c r="M11" i="12"/>
  <c r="O11" i="12"/>
  <c r="Q11" i="12"/>
  <c r="U11" i="12"/>
  <c r="U8" i="12" s="1"/>
  <c r="G12" i="12"/>
  <c r="I12" i="12"/>
  <c r="K12" i="12"/>
  <c r="M12" i="12"/>
  <c r="O12" i="12"/>
  <c r="Q12" i="12"/>
  <c r="U12" i="12"/>
  <c r="G14" i="12"/>
  <c r="M14" i="12" s="1"/>
  <c r="I14" i="12"/>
  <c r="K14" i="12"/>
  <c r="O14" i="12"/>
  <c r="Q14" i="12"/>
  <c r="U14" i="12"/>
  <c r="G16" i="12"/>
  <c r="M16" i="12" s="1"/>
  <c r="I16" i="12"/>
  <c r="K16" i="12"/>
  <c r="O16" i="12"/>
  <c r="Q16" i="12"/>
  <c r="U16" i="12"/>
  <c r="G17" i="12"/>
  <c r="I17" i="12"/>
  <c r="K17" i="12"/>
  <c r="M17" i="12"/>
  <c r="O17" i="12"/>
  <c r="Q17" i="12"/>
  <c r="U17" i="12"/>
  <c r="G19" i="12"/>
  <c r="I19" i="12"/>
  <c r="K19" i="12"/>
  <c r="M19" i="12"/>
  <c r="O19" i="12"/>
  <c r="Q19" i="12"/>
  <c r="U19" i="12"/>
  <c r="G21" i="12"/>
  <c r="M21" i="12" s="1"/>
  <c r="I21" i="12"/>
  <c r="K21" i="12"/>
  <c r="O21" i="12"/>
  <c r="Q21" i="12"/>
  <c r="U21" i="12"/>
  <c r="G22" i="12"/>
  <c r="M22" i="12" s="1"/>
  <c r="I22" i="12"/>
  <c r="K22" i="12"/>
  <c r="O22" i="12"/>
  <c r="Q22" i="12"/>
  <c r="U22" i="12"/>
  <c r="G23" i="12"/>
  <c r="I23" i="12"/>
  <c r="K23" i="12"/>
  <c r="M23" i="12"/>
  <c r="O23" i="12"/>
  <c r="Q23" i="12"/>
  <c r="U23" i="12"/>
  <c r="G24" i="12"/>
  <c r="I24" i="12"/>
  <c r="K24" i="12"/>
  <c r="M24" i="12"/>
  <c r="O24" i="12"/>
  <c r="Q24" i="12"/>
  <c r="U24" i="12"/>
  <c r="G26" i="12"/>
  <c r="M26" i="12" s="1"/>
  <c r="I26" i="12"/>
  <c r="K26" i="12"/>
  <c r="O26" i="12"/>
  <c r="Q26" i="12"/>
  <c r="U26" i="12"/>
  <c r="G27" i="12"/>
  <c r="M27" i="12" s="1"/>
  <c r="I27" i="12"/>
  <c r="K27" i="12"/>
  <c r="O27" i="12"/>
  <c r="Q27" i="12"/>
  <c r="U27" i="12"/>
  <c r="G30" i="12"/>
  <c r="I30" i="12"/>
  <c r="K30" i="12"/>
  <c r="M30" i="12"/>
  <c r="O30" i="12"/>
  <c r="Q30" i="12"/>
  <c r="U30" i="12"/>
  <c r="G31" i="12"/>
  <c r="I31" i="12"/>
  <c r="K31" i="12"/>
  <c r="M31" i="12"/>
  <c r="O31" i="12"/>
  <c r="Q31" i="12"/>
  <c r="U31" i="12"/>
  <c r="G32" i="12"/>
  <c r="M32" i="12" s="1"/>
  <c r="I32" i="12"/>
  <c r="K32" i="12"/>
  <c r="O32" i="12"/>
  <c r="Q32" i="12"/>
  <c r="U32" i="12"/>
  <c r="G33" i="12"/>
  <c r="M33" i="12" s="1"/>
  <c r="I33" i="12"/>
  <c r="K33" i="12"/>
  <c r="O33" i="12"/>
  <c r="Q33" i="12"/>
  <c r="U33" i="12"/>
  <c r="G35" i="12"/>
  <c r="G34" i="12" s="1"/>
  <c r="I35" i="12"/>
  <c r="K35" i="12"/>
  <c r="M35" i="12"/>
  <c r="O35" i="12"/>
  <c r="O34" i="12" s="1"/>
  <c r="Q35" i="12"/>
  <c r="U35" i="12"/>
  <c r="G36" i="12"/>
  <c r="M36" i="12" s="1"/>
  <c r="I36" i="12"/>
  <c r="K36" i="12"/>
  <c r="O36" i="12"/>
  <c r="Q36" i="12"/>
  <c r="U36" i="12"/>
  <c r="G37" i="12"/>
  <c r="M37" i="12" s="1"/>
  <c r="I37" i="12"/>
  <c r="I34" i="12" s="1"/>
  <c r="K37" i="12"/>
  <c r="O37" i="12"/>
  <c r="Q37" i="12"/>
  <c r="Q34" i="12" s="1"/>
  <c r="U37" i="12"/>
  <c r="G38" i="12"/>
  <c r="I38" i="12"/>
  <c r="K38" i="12"/>
  <c r="K34" i="12" s="1"/>
  <c r="M38" i="12"/>
  <c r="O38" i="12"/>
  <c r="Q38" i="12"/>
  <c r="U38" i="12"/>
  <c r="U34" i="12" s="1"/>
  <c r="G39" i="12"/>
  <c r="I39" i="12"/>
  <c r="K39" i="12"/>
  <c r="M39" i="12"/>
  <c r="O39" i="12"/>
  <c r="Q39" i="12"/>
  <c r="U39" i="12"/>
  <c r="G40" i="12"/>
  <c r="M40" i="12" s="1"/>
  <c r="I40" i="12"/>
  <c r="K40" i="12"/>
  <c r="O40" i="12"/>
  <c r="Q40" i="12"/>
  <c r="U40" i="12"/>
  <c r="G41" i="12"/>
  <c r="M41" i="12" s="1"/>
  <c r="I41" i="12"/>
  <c r="K41" i="12"/>
  <c r="O41" i="12"/>
  <c r="Q41" i="12"/>
  <c r="U41" i="12"/>
  <c r="G42" i="12"/>
  <c r="I42" i="12"/>
  <c r="K42" i="12"/>
  <c r="M42" i="12"/>
  <c r="O42" i="12"/>
  <c r="Q42" i="12"/>
  <c r="U42" i="12"/>
  <c r="G43" i="12"/>
  <c r="I43" i="12"/>
  <c r="K43" i="12"/>
  <c r="M43" i="12"/>
  <c r="O43" i="12"/>
  <c r="Q43" i="12"/>
  <c r="U43" i="12"/>
  <c r="G44" i="12"/>
  <c r="M44" i="12" s="1"/>
  <c r="I44" i="12"/>
  <c r="K44" i="12"/>
  <c r="O44" i="12"/>
  <c r="Q44" i="12"/>
  <c r="U44" i="12"/>
  <c r="G45" i="12"/>
  <c r="M45" i="12" s="1"/>
  <c r="I45" i="12"/>
  <c r="K45" i="12"/>
  <c r="O45" i="12"/>
  <c r="Q45" i="12"/>
  <c r="U45" i="12"/>
  <c r="G46" i="12"/>
  <c r="I46" i="12"/>
  <c r="K46" i="12"/>
  <c r="M46" i="12"/>
  <c r="O46" i="12"/>
  <c r="Q46" i="12"/>
  <c r="U46" i="12"/>
  <c r="G48" i="12"/>
  <c r="G47" i="12" s="1"/>
  <c r="I48" i="12"/>
  <c r="I47" i="12" s="1"/>
  <c r="K48" i="12"/>
  <c r="O48" i="12"/>
  <c r="O47" i="12" s="1"/>
  <c r="Q48" i="12"/>
  <c r="Q47" i="12" s="1"/>
  <c r="U48" i="12"/>
  <c r="G49" i="12"/>
  <c r="M49" i="12" s="1"/>
  <c r="I49" i="12"/>
  <c r="K49" i="12"/>
  <c r="O49" i="12"/>
  <c r="Q49" i="12"/>
  <c r="U49" i="12"/>
  <c r="G50" i="12"/>
  <c r="I50" i="12"/>
  <c r="K50" i="12"/>
  <c r="K47" i="12" s="1"/>
  <c r="M50" i="12"/>
  <c r="O50" i="12"/>
  <c r="Q50" i="12"/>
  <c r="U50" i="12"/>
  <c r="U47" i="12" s="1"/>
  <c r="G51" i="12"/>
  <c r="I51" i="12"/>
  <c r="K51" i="12"/>
  <c r="M51" i="12"/>
  <c r="O51" i="12"/>
  <c r="Q51" i="12"/>
  <c r="U51" i="12"/>
  <c r="G52" i="12"/>
  <c r="M52" i="12" s="1"/>
  <c r="I52" i="12"/>
  <c r="K52" i="12"/>
  <c r="O52" i="12"/>
  <c r="Q52" i="12"/>
  <c r="U52" i="12"/>
  <c r="G53" i="12"/>
  <c r="M53" i="12" s="1"/>
  <c r="I53" i="12"/>
  <c r="K53" i="12"/>
  <c r="O53" i="12"/>
  <c r="Q53" i="12"/>
  <c r="U53" i="12"/>
  <c r="G54" i="12"/>
  <c r="I54" i="12"/>
  <c r="K54" i="12"/>
  <c r="M54" i="12"/>
  <c r="O54" i="12"/>
  <c r="Q54" i="12"/>
  <c r="U54" i="12"/>
  <c r="G55" i="12"/>
  <c r="I55" i="12"/>
  <c r="K55" i="12"/>
  <c r="M55" i="12"/>
  <c r="O55" i="12"/>
  <c r="Q55" i="12"/>
  <c r="U55" i="12"/>
  <c r="G56" i="12"/>
  <c r="M56" i="12" s="1"/>
  <c r="I56" i="12"/>
  <c r="K56" i="12"/>
  <c r="O56" i="12"/>
  <c r="Q56" i="12"/>
  <c r="U56" i="12"/>
  <c r="G57" i="12"/>
  <c r="M57" i="12" s="1"/>
  <c r="I57" i="12"/>
  <c r="K57" i="12"/>
  <c r="O57" i="12"/>
  <c r="Q57" i="12"/>
  <c r="U57" i="12"/>
  <c r="G58" i="12"/>
  <c r="I58" i="12"/>
  <c r="K58" i="12"/>
  <c r="M58" i="12"/>
  <c r="O58" i="12"/>
  <c r="Q58" i="12"/>
  <c r="U58" i="12"/>
  <c r="G59" i="12"/>
  <c r="I59" i="12"/>
  <c r="K59" i="12"/>
  <c r="M59" i="12"/>
  <c r="O59" i="12"/>
  <c r="Q59" i="12"/>
  <c r="U59" i="12"/>
  <c r="G60" i="12"/>
  <c r="M60" i="12" s="1"/>
  <c r="I60" i="12"/>
  <c r="K60" i="12"/>
  <c r="O60" i="12"/>
  <c r="Q60" i="12"/>
  <c r="U60" i="12"/>
  <c r="G61" i="12"/>
  <c r="M61" i="12" s="1"/>
  <c r="I61" i="12"/>
  <c r="K61" i="12"/>
  <c r="O61" i="12"/>
  <c r="Q61" i="12"/>
  <c r="U61" i="12"/>
  <c r="G62" i="12"/>
  <c r="I62" i="12"/>
  <c r="K62" i="12"/>
  <c r="M62" i="12"/>
  <c r="O62" i="12"/>
  <c r="Q62" i="12"/>
  <c r="U62" i="12"/>
  <c r="G64" i="12"/>
  <c r="G63" i="12" s="1"/>
  <c r="I64" i="12"/>
  <c r="I63" i="12" s="1"/>
  <c r="K64" i="12"/>
  <c r="O64" i="12"/>
  <c r="O63" i="12" s="1"/>
  <c r="Q64" i="12"/>
  <c r="Q63" i="12" s="1"/>
  <c r="U64" i="12"/>
  <c r="G65" i="12"/>
  <c r="M65" i="12" s="1"/>
  <c r="I65" i="12"/>
  <c r="K65" i="12"/>
  <c r="O65" i="12"/>
  <c r="Q65" i="12"/>
  <c r="U65" i="12"/>
  <c r="G66" i="12"/>
  <c r="I66" i="12"/>
  <c r="K66" i="12"/>
  <c r="K63" i="12" s="1"/>
  <c r="M66" i="12"/>
  <c r="O66" i="12"/>
  <c r="Q66" i="12"/>
  <c r="U66" i="12"/>
  <c r="U63" i="12" s="1"/>
  <c r="G68" i="12"/>
  <c r="G67" i="12" s="1"/>
  <c r="I68" i="12"/>
  <c r="I67" i="12" s="1"/>
  <c r="K68" i="12"/>
  <c r="O68" i="12"/>
  <c r="O67" i="12" s="1"/>
  <c r="Q68" i="12"/>
  <c r="Q67" i="12" s="1"/>
  <c r="U68" i="12"/>
  <c r="G69" i="12"/>
  <c r="M69" i="12" s="1"/>
  <c r="I69" i="12"/>
  <c r="K69" i="12"/>
  <c r="O69" i="12"/>
  <c r="Q69" i="12"/>
  <c r="U69" i="12"/>
  <c r="G70" i="12"/>
  <c r="I70" i="12"/>
  <c r="K70" i="12"/>
  <c r="K67" i="12" s="1"/>
  <c r="M70" i="12"/>
  <c r="O70" i="12"/>
  <c r="Q70" i="12"/>
  <c r="U70" i="12"/>
  <c r="U67" i="12" s="1"/>
  <c r="G71" i="12"/>
  <c r="I71" i="12"/>
  <c r="K71" i="12"/>
  <c r="M71" i="12"/>
  <c r="O71" i="12"/>
  <c r="Q71" i="12"/>
  <c r="U71" i="12"/>
  <c r="G72" i="12"/>
  <c r="M72" i="12" s="1"/>
  <c r="I72" i="12"/>
  <c r="K72" i="12"/>
  <c r="O72" i="12"/>
  <c r="Q72" i="12"/>
  <c r="U72" i="12"/>
  <c r="G73" i="12"/>
  <c r="M73" i="12" s="1"/>
  <c r="I73" i="12"/>
  <c r="K73" i="12"/>
  <c r="O73" i="12"/>
  <c r="Q73" i="12"/>
  <c r="U73" i="12"/>
  <c r="G74" i="12"/>
  <c r="I74" i="12"/>
  <c r="K74" i="12"/>
  <c r="M74" i="12"/>
  <c r="O74" i="12"/>
  <c r="Q74" i="12"/>
  <c r="U74" i="12"/>
  <c r="G75" i="12"/>
  <c r="I75" i="12"/>
  <c r="K75" i="12"/>
  <c r="M75" i="12"/>
  <c r="O75" i="12"/>
  <c r="Q75" i="12"/>
  <c r="U75" i="12"/>
  <c r="G76" i="12"/>
  <c r="M76" i="12" s="1"/>
  <c r="I76" i="12"/>
  <c r="K76" i="12"/>
  <c r="O76" i="12"/>
  <c r="Q76" i="12"/>
  <c r="U76" i="12"/>
  <c r="I77" i="12"/>
  <c r="Q77" i="12"/>
  <c r="G78" i="12"/>
  <c r="I78" i="12"/>
  <c r="K78" i="12"/>
  <c r="K77" i="12" s="1"/>
  <c r="M78" i="12"/>
  <c r="O78" i="12"/>
  <c r="Q78" i="12"/>
  <c r="U78" i="12"/>
  <c r="U77" i="12" s="1"/>
  <c r="G79" i="12"/>
  <c r="I79" i="12"/>
  <c r="K79" i="12"/>
  <c r="M79" i="12"/>
  <c r="O79" i="12"/>
  <c r="Q79" i="12"/>
  <c r="U79" i="12"/>
  <c r="G80" i="12"/>
  <c r="M80" i="12" s="1"/>
  <c r="I80" i="12"/>
  <c r="K80" i="12"/>
  <c r="O80" i="12"/>
  <c r="O77" i="12" s="1"/>
  <c r="Q80" i="12"/>
  <c r="U80" i="12"/>
  <c r="G81" i="12"/>
  <c r="I81" i="12"/>
  <c r="O81" i="12"/>
  <c r="Q81" i="12"/>
  <c r="G82" i="12"/>
  <c r="I82" i="12"/>
  <c r="K82" i="12"/>
  <c r="K81" i="12" s="1"/>
  <c r="M82" i="12"/>
  <c r="M81" i="12" s="1"/>
  <c r="O82" i="12"/>
  <c r="Q82" i="12"/>
  <c r="U82" i="12"/>
  <c r="U81" i="12" s="1"/>
  <c r="I20" i="1"/>
  <c r="I19" i="1"/>
  <c r="I18" i="1"/>
  <c r="I17" i="1"/>
  <c r="I16" i="1"/>
  <c r="I54" i="1"/>
  <c r="G27" i="1"/>
  <c r="F40" i="1"/>
  <c r="G40" i="1"/>
  <c r="G25" i="1" s="1"/>
  <c r="G26" i="1" s="1"/>
  <c r="J28" i="1"/>
  <c r="J26" i="1"/>
  <c r="G38" i="1"/>
  <c r="F38" i="1"/>
  <c r="H32" i="1"/>
  <c r="J23" i="1"/>
  <c r="J24" i="1"/>
  <c r="J25" i="1"/>
  <c r="J27" i="1"/>
  <c r="E24" i="1"/>
  <c r="E26" i="1"/>
  <c r="G28" i="1" l="1"/>
  <c r="G23" i="1"/>
  <c r="M34" i="12"/>
  <c r="M77" i="12"/>
  <c r="G77" i="12"/>
  <c r="M48" i="12"/>
  <c r="M47" i="12" s="1"/>
  <c r="M9" i="12"/>
  <c r="M8" i="12" s="1"/>
  <c r="M68" i="12"/>
  <c r="M67" i="12" s="1"/>
  <c r="M64" i="12"/>
  <c r="M63" i="12" s="1"/>
  <c r="I21" i="1"/>
  <c r="I39" i="1"/>
  <c r="I40" i="1" s="1"/>
  <c r="J39" i="1" s="1"/>
  <c r="J40" i="1" s="1"/>
  <c r="G24" i="1" l="1"/>
  <c r="G29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<sst xmlns="http://schemas.openxmlformats.org/spreadsheetml/2006/main" count="426" uniqueCount="239">
  <si>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</si>
  <si>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</si>
  <si>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</si>
  <si>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</si>
  <si>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</si>
  <si>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</si>
  <si>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</si>
  <si>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</si>
  <si>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</si>
  <si>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</si>
  <si>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</si>
  <si>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</si>
  <si>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</si>
  <si>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</si>
  <si>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</si>
  <si>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</si>
  <si>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</si>
  <si>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</si>
  <si>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</si>
  <si>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</si>
  <si>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</si>
  <si>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</si>
  <si>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</si>
  <si>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</si>
  <si>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</si>
  <si>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</si>
  <si>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</si>
  <si>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</si>
  <si>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</si>
  <si>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</si>
  <si>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</si>
  <si>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</si>
  <si>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</si>
  <si>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</si>
  <si>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</si>
  <si>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</si>
  <si>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</si>
  <si>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</si>
  <si>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</si>
  <si>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</si>
  <si>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</si>
  <si>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</si>
  <si>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</si>
  <si>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Otaslavice</t>
  </si>
  <si>
    <t>Rozpočet:</t>
  </si>
  <si>
    <t>Misto</t>
  </si>
  <si>
    <t>ZTV Otaslavice - SO 01 Komunikace</t>
  </si>
  <si>
    <t>Obec Otaslavice</t>
  </si>
  <si>
    <t>Otaslavice 343</t>
  </si>
  <si>
    <t>79806</t>
  </si>
  <si>
    <t>00288586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</si>
  <si>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</si>
  <si>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</si>
  <si>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</si>
  <si>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</si>
  <si>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</si>
  <si>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</si>
  <si>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</si>
  <si>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</si>
  <si>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</si>
  <si>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8</t>
  </si>
  <si>
    <t>Trubní vedení</t>
  </si>
  <si>
    <t>88</t>
  </si>
  <si>
    <t>Potrubí z drenážek</t>
  </si>
  <si>
    <t>91</t>
  </si>
  <si>
    <t>Doplňující práce na komunikaci</t>
  </si>
  <si>
    <t>97</t>
  </si>
  <si>
    <t>Přesuny suti a vybouraných hmot</t>
  </si>
  <si>
    <t>99</t>
  </si>
  <si>
    <t>Staveništní přesun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</si>
  <si>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</si>
  <si>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</si>
  <si>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</si>
  <si>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</si>
  <si>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</si>
  <si>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</si>
  <si>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</si>
  <si>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</si>
  <si>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</si>
  <si>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</si>
  <si>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</si>
  <si>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</si>
  <si>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</si>
  <si>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</si>
  <si>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</si>
  <si>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</si>
  <si>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</si>
  <si>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</si>
  <si>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</si>
  <si>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</si>
  <si>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</si>
  <si>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</si>
  <si>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</si>
  <si>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</si>
  <si>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</si>
  <si>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</si>
  <si>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</si>
  <si>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</si>
  <si>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</si>
  <si>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113108310R00</t>
  </si>
  <si>
    <t>Odstranění podkladu pl.do 50 m2, živice tl. 10 cm</t>
  </si>
  <si>
    <t>m2</t>
  </si>
  <si>
    <t>POL1_0</t>
  </si>
  <si>
    <t>113107610R00</t>
  </si>
  <si>
    <t>Odstranění podkladu nad 50 m2,kam.drcené tl.10 cm</t>
  </si>
  <si>
    <t>113201111R00</t>
  </si>
  <si>
    <t>Vytrhání obrubníků chodníkových a parkových</t>
  </si>
  <si>
    <t>m</t>
  </si>
  <si>
    <t>121101101R00</t>
  </si>
  <si>
    <t>Sejmutí ornice s přemístěním do 50 m</t>
  </si>
  <si>
    <t>m3</t>
  </si>
  <si>
    <t>rozšíření:0,2*(7,0*2,0+5,0*2,0+6,0*2,0+9,5*3,0)</t>
  </si>
  <si>
    <t>VV</t>
  </si>
  <si>
    <t>122202202R00</t>
  </si>
  <si>
    <t>Odkopávky pro silnice v hor. 3 do 1000 m3</t>
  </si>
  <si>
    <t>rozšíření kolem stávajícího podkladu:1152,0*0,3*0,45</t>
  </si>
  <si>
    <t>122202209R00</t>
  </si>
  <si>
    <t>Příplatek za lepivost - odkop. pro silnice v hor.3</t>
  </si>
  <si>
    <t>132201111R00</t>
  </si>
  <si>
    <t>Hloubení rýh š.do 60 cm v hor.3 do 100 m3, STROJNĚ</t>
  </si>
  <si>
    <t>trativod:0,3*0,3*300,0</t>
  </si>
  <si>
    <t>162301101R00</t>
  </si>
  <si>
    <t>Vodorovné přemístění výkopku z hor.1-4 do 500 m</t>
  </si>
  <si>
    <t>155,52+27,00</t>
  </si>
  <si>
    <t>162701105R00</t>
  </si>
  <si>
    <t>Vodorovné přemístění výkopku z hor.1-4 do 10000 m</t>
  </si>
  <si>
    <t>167101101R00</t>
  </si>
  <si>
    <t>Nakládání výkopku z hor.1-4 v množství do 100 m3</t>
  </si>
  <si>
    <t>171201201R00</t>
  </si>
  <si>
    <t>Uložení sypaniny na skl.-sypanina na výšku přes 2m</t>
  </si>
  <si>
    <t>174101101R00</t>
  </si>
  <si>
    <t>Zásyp jam, rýh, šachet se zhutněním</t>
  </si>
  <si>
    <t>trativod:27,0-(0,05*0,05*3,14*300)</t>
  </si>
  <si>
    <t>180402111R00</t>
  </si>
  <si>
    <t>Založení trávníku parkového výsevem v rovině</t>
  </si>
  <si>
    <t>181101102R00</t>
  </si>
  <si>
    <t>Úprava pláně v zářezech v hor. 1-4, se zhutněním</t>
  </si>
  <si>
    <t>komunikace:1152</t>
  </si>
  <si>
    <t>parkovací plochy:25</t>
  </si>
  <si>
    <t>182001121R00</t>
  </si>
  <si>
    <t>Plošná úprava terénu, nerovnosti do 15 cm v rovině</t>
  </si>
  <si>
    <t>185803111R00</t>
  </si>
  <si>
    <t>Ošetření trávníku v rovině</t>
  </si>
  <si>
    <t>199000002R00</t>
  </si>
  <si>
    <t>Poplatek za skládku horniny 1- 4</t>
  </si>
  <si>
    <t>00572465R</t>
  </si>
  <si>
    <t>Směs travní standard PROFI, á 25 kg</t>
  </si>
  <si>
    <t>kg</t>
  </si>
  <si>
    <t>POL3_0</t>
  </si>
  <si>
    <t>564861113R00</t>
  </si>
  <si>
    <t>Podklad ze štěrkodrti po zhutnění tloušťky 22 cm</t>
  </si>
  <si>
    <t>565141211R00</t>
  </si>
  <si>
    <t>Podklad z obal kam.ACP 16+,ACP 22+,nad 3 m,tl.6 cm</t>
  </si>
  <si>
    <t>564952111R00</t>
  </si>
  <si>
    <t>Podklad z mechanicky zpevněného kameniva tl. 15 cm</t>
  </si>
  <si>
    <t>567122111R00</t>
  </si>
  <si>
    <t>Podklad z kameniva zpev.cementem KZC 1 tl.12 cm</t>
  </si>
  <si>
    <t>567122112R00</t>
  </si>
  <si>
    <t>Podklad z kameniva zpev.cementem KZC 1 tl.13 cm</t>
  </si>
  <si>
    <t>573111111R00</t>
  </si>
  <si>
    <t>Postřik živičný infiltr.+ posyp, asfalt. 0,60kg/m2</t>
  </si>
  <si>
    <t>573231111R00</t>
  </si>
  <si>
    <t>Postřik živičný spojovací z emulze 0,5-0,7 kg/m2</t>
  </si>
  <si>
    <t>577132211R00</t>
  </si>
  <si>
    <t>Beton asfalt. ACO 8, nebo ACO 11, nad 3 m, 4 cm</t>
  </si>
  <si>
    <t>596215040R00</t>
  </si>
  <si>
    <t>Kladení zámkové dlažby tl. 8 cm do drtě tl. 4 cm</t>
  </si>
  <si>
    <t>596245041R00</t>
  </si>
  <si>
    <t>Kladení zámkové dlažby tl. 8 cm do MC tl. 5 cm</t>
  </si>
  <si>
    <t>599141111R00</t>
  </si>
  <si>
    <t>Vyplnění spár mezi panely živičnou zálivkou</t>
  </si>
  <si>
    <t>59245030R</t>
  </si>
  <si>
    <t>Dlažba zámková H-PROFIL 20x16,5x8 cm přírodní</t>
  </si>
  <si>
    <t>895941311RT2</t>
  </si>
  <si>
    <t>Zřízení vpusti uliční z dílců typ UVB - 50, včetně dodávky dílců pro uliční vpusti TBV</t>
  </si>
  <si>
    <t>kus</t>
  </si>
  <si>
    <t>899203111RT2</t>
  </si>
  <si>
    <t>Osazení mříží litinových s rámem do 150 kg, včetně dodávky vtokové mříže 500 x 500 mm, C250</t>
  </si>
  <si>
    <t>899103111RT2</t>
  </si>
  <si>
    <t>Osazení poklopu s rámem do 150 kg, včetně dodávky poklopu lit. kruhového D 600</t>
  </si>
  <si>
    <t>59224174.AR</t>
  </si>
  <si>
    <t>Prstenec vyrovnávací TBW-Q 625/40/120</t>
  </si>
  <si>
    <t>59224349.AR</t>
  </si>
  <si>
    <t>Prstenec vyrovn šachetní TBW-Q.1 63/10</t>
  </si>
  <si>
    <t>59224348.AR</t>
  </si>
  <si>
    <t>Prstenec vyrovn šachetní TBW-Q.1 63/8</t>
  </si>
  <si>
    <t>59224177.AR</t>
  </si>
  <si>
    <t>Prstenec vyrovnávací TBW-Q 625/120/120</t>
  </si>
  <si>
    <t>59224356.AR</t>
  </si>
  <si>
    <t>Skruž šachetní TBS-Q.1 100/25/12</t>
  </si>
  <si>
    <t>59224359.AR</t>
  </si>
  <si>
    <t>Skruž šachetní TBS-Q.1 100/50/12</t>
  </si>
  <si>
    <t>59224329.AR</t>
  </si>
  <si>
    <t>Konus šachetní TBR-Q.1 100-63/58/10 KPS, 1000/625/580</t>
  </si>
  <si>
    <t>59224176R</t>
  </si>
  <si>
    <t>Prstenec vyrovnávací TBW-Q 625/80/120</t>
  </si>
  <si>
    <t>899231111R00</t>
  </si>
  <si>
    <t>Výšková úprava vstupu do 20 cm, zvýšení mříže</t>
  </si>
  <si>
    <t>899331111R00</t>
  </si>
  <si>
    <t>Výšková úprava vstupu do 20 cm, zvýšení poklopu</t>
  </si>
  <si>
    <t>899431111R00</t>
  </si>
  <si>
    <t>Výšková úprava do 20 cm, zvýšení krytu šoupěte</t>
  </si>
  <si>
    <t>211561111R00</t>
  </si>
  <si>
    <t>Výplň odvodňovacích žeber kam. hrubě drcen. 16 mm</t>
  </si>
  <si>
    <t>871228111R00</t>
  </si>
  <si>
    <t>Kladení dren. potrubí do rýhy, tvr. PVC, do 150 mm</t>
  </si>
  <si>
    <t>3457115973R</t>
  </si>
  <si>
    <t>Trubka drenážní KOPODREN 100</t>
  </si>
  <si>
    <t>910      R00</t>
  </si>
  <si>
    <t>Dopravní značky včetně sloupku, patky, IP26a, IP26b</t>
  </si>
  <si>
    <t>914002813R00</t>
  </si>
  <si>
    <t>Osazení velkorozměrových značek, tabule 150x100 cm</t>
  </si>
  <si>
    <t>915491211R00</t>
  </si>
  <si>
    <t>Osazení vodícího proužku do MC,podkl.C12/15, 25 cm</t>
  </si>
  <si>
    <t>917862111R00</t>
  </si>
  <si>
    <t>Osazení stojat. obrub.bet. s opěrou,lože z C 12/15</t>
  </si>
  <si>
    <t>917862111RT7</t>
  </si>
  <si>
    <t>Osazení stojat. obrub.bet. s opěrou,lože z C 12/15, včetně obrubníku ABO 2 - 15 100/15/25</t>
  </si>
  <si>
    <t>919735112R00</t>
  </si>
  <si>
    <t>Řezání stávajícího živičného krytu tl. 5 - 10 cm</t>
  </si>
  <si>
    <t>592162116R</t>
  </si>
  <si>
    <t>Přídlažba silniční nízká  ABK 50/25/8 přírodní</t>
  </si>
  <si>
    <t>59217480R</t>
  </si>
  <si>
    <t>Obrubník silniční přechodový ABO 100/15/25</t>
  </si>
  <si>
    <t>59217476R</t>
  </si>
  <si>
    <t xml:space="preserve">Obrubník silniční nájezdový ABO 100/15/15 </t>
  </si>
  <si>
    <t>979084216R00</t>
  </si>
  <si>
    <t>Vodorovná doprava vybour. hmot po suchu do 5 km</t>
  </si>
  <si>
    <t>t</t>
  </si>
  <si>
    <t>979084219R00</t>
  </si>
  <si>
    <t>Příplatek k dopravě vybour.hmot za dalších 5 km</t>
  </si>
  <si>
    <t>979999999R00</t>
  </si>
  <si>
    <t>Poplatek za skládku</t>
  </si>
  <si>
    <t>998225111R00</t>
  </si>
  <si>
    <t>Přesun hmot, pozemní komunikace, kryt živičný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</si>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</sst>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2" fontId="16" fillId="0" borderId="33" xfId="0" applyNumberFormat="1" applyFont="1" applyBorder="1" applyAlignment="1">
      <alignment vertical="top" shrinkToFit="1"/>
    </xf>
    <xf numFmtId="172" fontId="17" fillId="0" borderId="33" xfId="0" applyNumberFormat="1" applyFont="1" applyBorder="1" applyAlignment="1">
      <alignment vertical="top" wrapText="1" shrinkToFit="1"/>
    </xf>
    <xf numFmtId="172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2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72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80" t="s">
        <v>39</v>
      </c>
      <c r="B2" s="80"/>
      <c r="C2" s="80"/>
      <c r="D2" s="80"/>
      <c r="E2" s="80"/>
      <c r="F2" s="80"/>
      <c r="G2" s="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7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85" t="s">
        <v>42</v>
      </c>
      <c r="C1" s="86"/>
      <c r="D1" s="86"/>
      <c r="E1" s="86"/>
      <c r="F1" s="86"/>
      <c r="G1" s="86"/>
      <c r="H1" s="86"/>
      <c r="I1" s="86"/>
      <c r="J1" s="87"/>
    </row>
    <row r="2" spans="1:15" ht="23.25" customHeight="1" x14ac:dyDescent="0.2">
      <c r="A2" s="4"/>
      <c r="B2" s="106" t="s">
        <v>40</v>
      </c>
      <c r="C2" s="107"/>
      <c r="D2" s="108" t="s">
        <v>46</v>
      </c>
      <c r="E2" s="109"/>
      <c r="F2" s="109"/>
      <c r="G2" s="109"/>
      <c r="H2" s="109"/>
      <c r="I2" s="109"/>
      <c r="J2" s="110"/>
      <c r="O2" s="2"/>
    </row>
    <row r="3" spans="1:15" ht="23.25" customHeight="1" x14ac:dyDescent="0.2">
      <c r="A3" s="4"/>
      <c r="B3" s="111" t="s">
        <v>45</v>
      </c>
      <c r="C3" s="112"/>
      <c r="D3" s="113" t="s">
        <v>43</v>
      </c>
      <c r="E3" s="114"/>
      <c r="F3" s="114"/>
      <c r="G3" s="114"/>
      <c r="H3" s="114"/>
      <c r="I3" s="114"/>
      <c r="J3" s="115"/>
    </row>
    <row r="4" spans="1:15" ht="23.25" hidden="1" customHeight="1" x14ac:dyDescent="0.2">
      <c r="A4" s="4"/>
      <c r="B4" s="116" t="s">
        <v>44</v>
      </c>
      <c r="C4" s="117"/>
      <c r="D4" s="118"/>
      <c r="E4" s="118"/>
      <c r="F4" s="119"/>
      <c r="G4" s="120"/>
      <c r="H4" s="119"/>
      <c r="I4" s="120"/>
      <c r="J4" s="121"/>
    </row>
    <row r="5" spans="1:15" ht="24" customHeight="1" x14ac:dyDescent="0.2">
      <c r="A5" s="4"/>
      <c r="B5" s="47" t="s">
        <v>21</v>
      </c>
      <c r="C5" s="5"/>
      <c r="D5" s="122" t="s">
        <v>47</v>
      </c>
      <c r="E5" s="26"/>
      <c r="F5" s="26"/>
      <c r="G5" s="26"/>
      <c r="H5" s="28" t="s">
        <v>33</v>
      </c>
      <c r="I5" s="122" t="s">
        <v>50</v>
      </c>
      <c r="J5" s="11"/>
    </row>
    <row r="6" spans="1:15" ht="15.75" customHeight="1" x14ac:dyDescent="0.2">
      <c r="A6" s="4"/>
      <c r="B6" s="41"/>
      <c r="C6" s="26"/>
      <c r="D6" s="122" t="s">
        <v>48</v>
      </c>
      <c r="E6" s="26"/>
      <c r="F6" s="26"/>
      <c r="G6" s="26"/>
      <c r="H6" s="28" t="s">
        <v>34</v>
      </c>
      <c r="I6" s="122"/>
      <c r="J6" s="11"/>
    </row>
    <row r="7" spans="1:15" ht="15.75" customHeight="1" x14ac:dyDescent="0.2">
      <c r="A7" s="4"/>
      <c r="B7" s="42"/>
      <c r="C7" s="123" t="s">
        <v>49</v>
      </c>
      <c r="D7" s="105" t="s">
        <v>43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124"/>
      <c r="E11" s="124"/>
      <c r="F11" s="124"/>
      <c r="G11" s="124"/>
      <c r="H11" s="28" t="s">
        <v>33</v>
      </c>
      <c r="I11" s="128"/>
      <c r="J11" s="11"/>
    </row>
    <row r="12" spans="1:15" ht="15.75" customHeight="1" x14ac:dyDescent="0.2">
      <c r="A12" s="4"/>
      <c r="B12" s="41"/>
      <c r="C12" s="26"/>
      <c r="D12" s="125"/>
      <c r="E12" s="125"/>
      <c r="F12" s="125"/>
      <c r="G12" s="125"/>
      <c r="H12" s="28" t="s">
        <v>34</v>
      </c>
      <c r="I12" s="128"/>
      <c r="J12" s="11"/>
    </row>
    <row r="13" spans="1:15" ht="15.75" customHeight="1" x14ac:dyDescent="0.2">
      <c r="A13" s="4"/>
      <c r="B13" s="42"/>
      <c r="C13" s="127"/>
      <c r="D13" s="126"/>
      <c r="E13" s="126"/>
      <c r="F13" s="126"/>
      <c r="G13" s="126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100"/>
      <c r="F15" s="100"/>
      <c r="G15" s="81"/>
      <c r="H15" s="81"/>
      <c r="I15" s="81" t="s">
        <v>28</v>
      </c>
      <c r="J15" s="82"/>
    </row>
    <row r="16" spans="1:15" ht="23.25" customHeight="1" x14ac:dyDescent="0.2">
      <c r="A16" s="193" t="s">
        <v>23</v>
      </c>
      <c r="B16" s="194" t="s">
        <v>23</v>
      </c>
      <c r="C16" s="58"/>
      <c r="D16" s="59"/>
      <c r="E16" s="83"/>
      <c r="F16" s="84"/>
      <c r="G16" s="83"/>
      <c r="H16" s="84"/>
      <c r="I16" s="83">
        <f>SUMIF(F47:F53,A16,I47:I53)+SUMIF(F47:F53,"PSU",I47:I53)</f>
        <v>0</v>
      </c>
      <c r="J16" s="93"/>
    </row>
    <row r="17" spans="1:10" ht="23.25" customHeight="1" x14ac:dyDescent="0.2">
      <c r="A17" s="193" t="s">
        <v>24</v>
      </c>
      <c r="B17" s="194" t="s">
        <v>24</v>
      </c>
      <c r="C17" s="58"/>
      <c r="D17" s="59"/>
      <c r="E17" s="83"/>
      <c r="F17" s="84"/>
      <c r="G17" s="83"/>
      <c r="H17" s="84"/>
      <c r="I17" s="83">
        <f>SUMIF(F47:F53,A17,I47:I53)</f>
        <v>0</v>
      </c>
      <c r="J17" s="93"/>
    </row>
    <row r="18" spans="1:10" ht="23.25" customHeight="1" x14ac:dyDescent="0.2">
      <c r="A18" s="193" t="s">
        <v>25</v>
      </c>
      <c r="B18" s="194" t="s">
        <v>25</v>
      </c>
      <c r="C18" s="58"/>
      <c r="D18" s="59"/>
      <c r="E18" s="83"/>
      <c r="F18" s="84"/>
      <c r="G18" s="83"/>
      <c r="H18" s="84"/>
      <c r="I18" s="83">
        <f>SUMIF(F47:F53,A18,I47:I53)</f>
        <v>0</v>
      </c>
      <c r="J18" s="93"/>
    </row>
    <row r="19" spans="1:10" ht="23.25" customHeight="1" x14ac:dyDescent="0.2">
      <c r="A19" s="193" t="s">
        <v>70</v>
      </c>
      <c r="B19" s="194" t="s">
        <v>26</v>
      </c>
      <c r="C19" s="58"/>
      <c r="D19" s="59"/>
      <c r="E19" s="83"/>
      <c r="F19" s="84"/>
      <c r="G19" s="83"/>
      <c r="H19" s="84"/>
      <c r="I19" s="83">
        <f>SUMIF(F47:F53,A19,I47:I53)</f>
        <v>0</v>
      </c>
      <c r="J19" s="93"/>
    </row>
    <row r="20" spans="1:10" ht="23.25" customHeight="1" x14ac:dyDescent="0.2">
      <c r="A20" s="193" t="s">
        <v>71</v>
      </c>
      <c r="B20" s="194" t="s">
        <v>27</v>
      </c>
      <c r="C20" s="58"/>
      <c r="D20" s="59"/>
      <c r="E20" s="83"/>
      <c r="F20" s="84"/>
      <c r="G20" s="83"/>
      <c r="H20" s="84"/>
      <c r="I20" s="83">
        <f>SUMIF(F47:F53,A20,I47:I53)</f>
        <v>0</v>
      </c>
      <c r="J20" s="93"/>
    </row>
    <row r="21" spans="1:10" ht="23.25" customHeight="1" x14ac:dyDescent="0.2">
      <c r="A21" s="4"/>
      <c r="B21" s="74" t="s">
        <v>28</v>
      </c>
      <c r="C21" s="75"/>
      <c r="D21" s="76"/>
      <c r="E21" s="94"/>
      <c r="F21" s="95"/>
      <c r="G21" s="94"/>
      <c r="H21" s="95"/>
      <c r="I21" s="94">
        <f>SUM(I16:J20)</f>
        <v>0</v>
      </c>
      <c r="J21" s="99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91">
        <f>ZakladDPHSniVypocet</f>
        <v>0</v>
      </c>
      <c r="H23" s="92"/>
      <c r="I23" s="92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97">
        <f>ZakladDPHSni*SazbaDPH1/100</f>
        <v>0</v>
      </c>
      <c r="H24" s="98"/>
      <c r="I24" s="98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91">
        <f>ZakladDPHZaklVypocet</f>
        <v>0</v>
      </c>
      <c r="H25" s="92"/>
      <c r="I25" s="92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88">
        <f>ZakladDPHZakl*SazbaDPH2/100</f>
        <v>0</v>
      </c>
      <c r="H26" s="89"/>
      <c r="I26" s="89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90">
        <f>0</f>
        <v>0</v>
      </c>
      <c r="H27" s="90"/>
      <c r="I27" s="90"/>
      <c r="J27" s="63" t="str">
        <f t="shared" si="0"/>
        <v>CZK</v>
      </c>
    </row>
    <row r="28" spans="1:10" ht="27.75" hidden="1" customHeight="1" thickBot="1" x14ac:dyDescent="0.25">
      <c r="A28" s="4"/>
      <c r="B28" s="152" t="s">
        <v>22</v>
      </c>
      <c r="C28" s="153"/>
      <c r="D28" s="153"/>
      <c r="E28" s="154"/>
      <c r="F28" s="155"/>
      <c r="G28" s="156">
        <f>ZakladDPHSniVypocet+ZakladDPHZaklVypocet</f>
        <v>0</v>
      </c>
      <c r="H28" s="156"/>
      <c r="I28" s="156"/>
      <c r="J28" s="157" t="str">
        <f t="shared" si="0"/>
        <v>CZK</v>
      </c>
    </row>
    <row r="29" spans="1:10" ht="27.75" customHeight="1" thickBot="1" x14ac:dyDescent="0.25">
      <c r="A29" s="4"/>
      <c r="B29" s="152" t="s">
        <v>35</v>
      </c>
      <c r="C29" s="158"/>
      <c r="D29" s="158"/>
      <c r="E29" s="158"/>
      <c r="F29" s="158"/>
      <c r="G29" s="159">
        <f>ZakladDPHSni+DPHSni+ZakladDPHZakl+DPHZakl+Zaokrouhleni</f>
        <v>0</v>
      </c>
      <c r="H29" s="159"/>
      <c r="I29" s="159"/>
      <c r="J29" s="160" t="s">
        <v>53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43833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96" t="s">
        <v>2</v>
      </c>
      <c r="E35" s="96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44"/>
      <c r="G37" s="144"/>
      <c r="H37" s="144"/>
      <c r="I37" s="144"/>
      <c r="J37" s="3"/>
    </row>
    <row r="38" spans="1:10" ht="25.5" hidden="1" customHeight="1" x14ac:dyDescent="0.2">
      <c r="A38" s="131" t="s">
        <v>37</v>
      </c>
      <c r="B38" s="133" t="s">
        <v>16</v>
      </c>
      <c r="C38" s="134" t="s">
        <v>5</v>
      </c>
      <c r="D38" s="135"/>
      <c r="E38" s="135"/>
      <c r="F38" s="145" t="str">
        <f>B23</f>
        <v>Základ pro sníženou DPH</v>
      </c>
      <c r="G38" s="145" t="str">
        <f>B25</f>
        <v>Základ pro základní DPH</v>
      </c>
      <c r="H38" s="146" t="s">
        <v>17</v>
      </c>
      <c r="I38" s="146" t="s">
        <v>1</v>
      </c>
      <c r="J38" s="136" t="s">
        <v>0</v>
      </c>
    </row>
    <row r="39" spans="1:10" ht="25.5" hidden="1" customHeight="1" x14ac:dyDescent="0.2">
      <c r="A39" s="131">
        <v>1</v>
      </c>
      <c r="B39" s="137" t="s">
        <v>51</v>
      </c>
      <c r="C39" s="138" t="s">
        <v>46</v>
      </c>
      <c r="D39" s="139"/>
      <c r="E39" s="139"/>
      <c r="F39" s="147">
        <f>'Rozpočet Pol'!AC84</f>
        <v>0</v>
      </c>
      <c r="G39" s="148">
        <f>'Rozpočet Pol'!AD84</f>
        <v>0</v>
      </c>
      <c r="H39" s="149">
        <f>(F39*SazbaDPH1/100)+(G39*SazbaDPH2/100)</f>
        <v>0</v>
      </c>
      <c r="I39" s="149">
        <f>F39+G39+H39</f>
        <v>0</v>
      </c>
      <c r="J39" s="140" t="str">
        <f>IF(CenaCelkemVypocet=0,"",I39/CenaCelkemVypocet*100)</f>
        <v/>
      </c>
    </row>
    <row r="40" spans="1:10" ht="25.5" hidden="1" customHeight="1" x14ac:dyDescent="0.2">
      <c r="A40" s="131"/>
      <c r="B40" s="141" t="s">
        <v>52</v>
      </c>
      <c r="C40" s="142"/>
      <c r="D40" s="142"/>
      <c r="E40" s="143"/>
      <c r="F40" s="150">
        <f>SUMIF(A39:A39,"=1",F39:F39)</f>
        <v>0</v>
      </c>
      <c r="G40" s="151">
        <f>SUMIF(A39:A39,"=1",G39:G39)</f>
        <v>0</v>
      </c>
      <c r="H40" s="151">
        <f>SUMIF(A39:A39,"=1",H39:H39)</f>
        <v>0</v>
      </c>
      <c r="I40" s="151">
        <f>SUMIF(A39:A39,"=1",I39:I39)</f>
        <v>0</v>
      </c>
      <c r="J40" s="132">
        <f>SUMIF(A39:A39,"=1",J39:J39)</f>
        <v>0</v>
      </c>
    </row>
    <row r="44" spans="1:10" ht="15.75" x14ac:dyDescent="0.25">
      <c r="B44" s="161" t="s">
        <v>54</v>
      </c>
    </row>
    <row r="46" spans="1:10" ht="25.5" customHeight="1" x14ac:dyDescent="0.2">
      <c r="A46" s="162"/>
      <c r="B46" s="168" t="s">
        <v>16</v>
      </c>
      <c r="C46" s="168" t="s">
        <v>5</v>
      </c>
      <c r="D46" s="169"/>
      <c r="E46" s="169"/>
      <c r="F46" s="172" t="s">
        <v>55</v>
      </c>
      <c r="G46" s="172"/>
      <c r="H46" s="172"/>
      <c r="I46" s="173" t="s">
        <v>28</v>
      </c>
      <c r="J46" s="173"/>
    </row>
    <row r="47" spans="1:10" ht="25.5" customHeight="1" x14ac:dyDescent="0.2">
      <c r="A47" s="163"/>
      <c r="B47" s="174" t="s">
        <v>56</v>
      </c>
      <c r="C47" s="175" t="s">
        <v>57</v>
      </c>
      <c r="D47" s="176"/>
      <c r="E47" s="176"/>
      <c r="F47" s="180" t="s">
        <v>23</v>
      </c>
      <c r="G47" s="181"/>
      <c r="H47" s="181"/>
      <c r="I47" s="182">
        <f>'Rozpočet Pol'!G8</f>
        <v>0</v>
      </c>
      <c r="J47" s="182"/>
    </row>
    <row r="48" spans="1:10" ht="25.5" customHeight="1" x14ac:dyDescent="0.2">
      <c r="A48" s="163"/>
      <c r="B48" s="166" t="s">
        <v>58</v>
      </c>
      <c r="C48" s="165" t="s">
        <v>59</v>
      </c>
      <c r="D48" s="167"/>
      <c r="E48" s="167"/>
      <c r="F48" s="183" t="s">
        <v>23</v>
      </c>
      <c r="G48" s="184"/>
      <c r="H48" s="184"/>
      <c r="I48" s="185">
        <f>'Rozpočet Pol'!G34</f>
        <v>0</v>
      </c>
      <c r="J48" s="185"/>
    </row>
    <row r="49" spans="1:10" ht="25.5" customHeight="1" x14ac:dyDescent="0.2">
      <c r="A49" s="163"/>
      <c r="B49" s="166" t="s">
        <v>60</v>
      </c>
      <c r="C49" s="165" t="s">
        <v>61</v>
      </c>
      <c r="D49" s="167"/>
      <c r="E49" s="167"/>
      <c r="F49" s="183" t="s">
        <v>23</v>
      </c>
      <c r="G49" s="184"/>
      <c r="H49" s="184"/>
      <c r="I49" s="185">
        <f>'Rozpočet Pol'!G47</f>
        <v>0</v>
      </c>
      <c r="J49" s="185"/>
    </row>
    <row r="50" spans="1:10" ht="25.5" customHeight="1" x14ac:dyDescent="0.2">
      <c r="A50" s="163"/>
      <c r="B50" s="166" t="s">
        <v>62</v>
      </c>
      <c r="C50" s="165" t="s">
        <v>63</v>
      </c>
      <c r="D50" s="167"/>
      <c r="E50" s="167"/>
      <c r="F50" s="183" t="s">
        <v>23</v>
      </c>
      <c r="G50" s="184"/>
      <c r="H50" s="184"/>
      <c r="I50" s="185">
        <f>'Rozpočet Pol'!G63</f>
        <v>0</v>
      </c>
      <c r="J50" s="185"/>
    </row>
    <row r="51" spans="1:10" ht="25.5" customHeight="1" x14ac:dyDescent="0.2">
      <c r="A51" s="163"/>
      <c r="B51" s="166" t="s">
        <v>64</v>
      </c>
      <c r="C51" s="165" t="s">
        <v>65</v>
      </c>
      <c r="D51" s="167"/>
      <c r="E51" s="167"/>
      <c r="F51" s="183" t="s">
        <v>23</v>
      </c>
      <c r="G51" s="184"/>
      <c r="H51" s="184"/>
      <c r="I51" s="185">
        <f>'Rozpočet Pol'!G67</f>
        <v>0</v>
      </c>
      <c r="J51" s="185"/>
    </row>
    <row r="52" spans="1:10" ht="25.5" customHeight="1" x14ac:dyDescent="0.2">
      <c r="A52" s="163"/>
      <c r="B52" s="166" t="s">
        <v>66</v>
      </c>
      <c r="C52" s="165" t="s">
        <v>67</v>
      </c>
      <c r="D52" s="167"/>
      <c r="E52" s="167"/>
      <c r="F52" s="183" t="s">
        <v>23</v>
      </c>
      <c r="G52" s="184"/>
      <c r="H52" s="184"/>
      <c r="I52" s="185">
        <f>'Rozpočet Pol'!G77</f>
        <v>0</v>
      </c>
      <c r="J52" s="185"/>
    </row>
    <row r="53" spans="1:10" ht="25.5" customHeight="1" x14ac:dyDescent="0.2">
      <c r="A53" s="163"/>
      <c r="B53" s="177" t="s">
        <v>68</v>
      </c>
      <c r="C53" s="178" t="s">
        <v>69</v>
      </c>
      <c r="D53" s="179"/>
      <c r="E53" s="179"/>
      <c r="F53" s="186" t="s">
        <v>23</v>
      </c>
      <c r="G53" s="187"/>
      <c r="H53" s="187"/>
      <c r="I53" s="188">
        <f>'Rozpočet Pol'!G81</f>
        <v>0</v>
      </c>
      <c r="J53" s="188"/>
    </row>
    <row r="54" spans="1:10" ht="25.5" customHeight="1" x14ac:dyDescent="0.2">
      <c r="A54" s="164"/>
      <c r="B54" s="170" t="s">
        <v>1</v>
      </c>
      <c r="C54" s="170"/>
      <c r="D54" s="171"/>
      <c r="E54" s="171"/>
      <c r="F54" s="189"/>
      <c r="G54" s="190"/>
      <c r="H54" s="190"/>
      <c r="I54" s="191">
        <f>SUM(I47:I53)</f>
        <v>0</v>
      </c>
      <c r="J54" s="191"/>
    </row>
    <row r="55" spans="1:10" x14ac:dyDescent="0.2">
      <c r="F55" s="192"/>
      <c r="G55" s="130"/>
      <c r="H55" s="192"/>
      <c r="I55" s="130"/>
      <c r="J55" s="130"/>
    </row>
    <row r="56" spans="1:10" x14ac:dyDescent="0.2">
      <c r="F56" s="192"/>
      <c r="G56" s="130"/>
      <c r="H56" s="192"/>
      <c r="I56" s="130"/>
      <c r="J56" s="130"/>
    </row>
    <row r="57" spans="1:10" x14ac:dyDescent="0.2">
      <c r="F57" s="192"/>
      <c r="G57" s="130"/>
      <c r="H57" s="192"/>
      <c r="I57" s="130"/>
      <c r="J57" s="13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I52:J52"/>
    <mergeCell ref="C52:E52"/>
    <mergeCell ref="I53:J53"/>
    <mergeCell ref="C53:E53"/>
    <mergeCell ref="I54:J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1" t="s">
        <v>6</v>
      </c>
      <c r="B1" s="101"/>
      <c r="C1" s="102"/>
      <c r="D1" s="101"/>
      <c r="E1" s="101"/>
      <c r="F1" s="101"/>
      <c r="G1" s="101"/>
    </row>
    <row r="2" spans="1:7" ht="24.95" customHeight="1" x14ac:dyDescent="0.2">
      <c r="A2" s="79" t="s">
        <v>41</v>
      </c>
      <c r="B2" s="78"/>
      <c r="C2" s="103"/>
      <c r="D2" s="103"/>
      <c r="E2" s="103"/>
      <c r="F2" s="103"/>
      <c r="G2" s="104"/>
    </row>
    <row r="3" spans="1:7" ht="24.95" hidden="1" customHeight="1" x14ac:dyDescent="0.2">
      <c r="A3" s="79" t="s">
        <v>7</v>
      </c>
      <c r="B3" s="78"/>
      <c r="C3" s="103"/>
      <c r="D3" s="103"/>
      <c r="E3" s="103"/>
      <c r="F3" s="103"/>
      <c r="G3" s="104"/>
    </row>
    <row r="4" spans="1:7" ht="24.95" hidden="1" customHeight="1" x14ac:dyDescent="0.2">
      <c r="A4" s="79" t="s">
        <v>8</v>
      </c>
      <c r="B4" s="78"/>
      <c r="C4" s="103"/>
      <c r="D4" s="103"/>
      <c r="E4" s="103"/>
      <c r="F4" s="103"/>
      <c r="G4" s="104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94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9" customWidth="1"/>
    <col min="3" max="3" width="38.28515625" style="129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195" t="s">
        <v>6</v>
      </c>
      <c r="B1" s="195"/>
      <c r="C1" s="195"/>
      <c r="D1" s="195"/>
      <c r="E1" s="195"/>
      <c r="F1" s="195"/>
      <c r="G1" s="195"/>
      <c r="AE1" t="s">
        <v>73</v>
      </c>
    </row>
    <row r="2" spans="1:60" ht="24.95" customHeight="1" x14ac:dyDescent="0.2">
      <c r="A2" s="202" t="s">
        <v>72</v>
      </c>
      <c r="B2" s="196"/>
      <c r="C2" s="197" t="s">
        <v>46</v>
      </c>
      <c r="D2" s="198"/>
      <c r="E2" s="198"/>
      <c r="F2" s="198"/>
      <c r="G2" s="204"/>
      <c r="AE2" t="s">
        <v>74</v>
      </c>
    </row>
    <row r="3" spans="1:60" ht="24.95" customHeight="1" x14ac:dyDescent="0.2">
      <c r="A3" s="203" t="s">
        <v>7</v>
      </c>
      <c r="B3" s="201"/>
      <c r="C3" s="199" t="s">
        <v>43</v>
      </c>
      <c r="D3" s="200"/>
      <c r="E3" s="200"/>
      <c r="F3" s="200"/>
      <c r="G3" s="205"/>
      <c r="AE3" t="s">
        <v>75</v>
      </c>
    </row>
    <row r="4" spans="1:60" ht="24.95" hidden="1" customHeight="1" x14ac:dyDescent="0.2">
      <c r="A4" s="203" t="s">
        <v>8</v>
      </c>
      <c r="B4" s="201"/>
      <c r="C4" s="199"/>
      <c r="D4" s="200"/>
      <c r="E4" s="200"/>
      <c r="F4" s="200"/>
      <c r="G4" s="205"/>
      <c r="AE4" t="s">
        <v>76</v>
      </c>
    </row>
    <row r="5" spans="1:60" hidden="1" x14ac:dyDescent="0.2">
      <c r="A5" s="206" t="s">
        <v>77</v>
      </c>
      <c r="B5" s="207"/>
      <c r="C5" s="208"/>
      <c r="D5" s="209"/>
      <c r="E5" s="209"/>
      <c r="F5" s="209"/>
      <c r="G5" s="210"/>
      <c r="AE5" t="s">
        <v>78</v>
      </c>
    </row>
    <row r="7" spans="1:60" ht="38.25" x14ac:dyDescent="0.2">
      <c r="A7" s="215" t="s">
        <v>79</v>
      </c>
      <c r="B7" s="216" t="s">
        <v>80</v>
      </c>
      <c r="C7" s="216" t="s">
        <v>81</v>
      </c>
      <c r="D7" s="215" t="s">
        <v>82</v>
      </c>
      <c r="E7" s="215" t="s">
        <v>83</v>
      </c>
      <c r="F7" s="211" t="s">
        <v>84</v>
      </c>
      <c r="G7" s="234" t="s">
        <v>28</v>
      </c>
      <c r="H7" s="235" t="s">
        <v>29</v>
      </c>
      <c r="I7" s="235" t="s">
        <v>85</v>
      </c>
      <c r="J7" s="235" t="s">
        <v>30</v>
      </c>
      <c r="K7" s="235" t="s">
        <v>86</v>
      </c>
      <c r="L7" s="235" t="s">
        <v>87</v>
      </c>
      <c r="M7" s="235" t="s">
        <v>88</v>
      </c>
      <c r="N7" s="235" t="s">
        <v>89</v>
      </c>
      <c r="O7" s="235" t="s">
        <v>90</v>
      </c>
      <c r="P7" s="235" t="s">
        <v>91</v>
      </c>
      <c r="Q7" s="235" t="s">
        <v>92</v>
      </c>
      <c r="R7" s="235" t="s">
        <v>93</v>
      </c>
      <c r="S7" s="235" t="s">
        <v>94</v>
      </c>
      <c r="T7" s="235" t="s">
        <v>95</v>
      </c>
      <c r="U7" s="218" t="s">
        <v>96</v>
      </c>
    </row>
    <row r="8" spans="1:60" x14ac:dyDescent="0.2">
      <c r="A8" s="236" t="s">
        <v>97</v>
      </c>
      <c r="B8" s="237" t="s">
        <v>56</v>
      </c>
      <c r="C8" s="238" t="s">
        <v>57</v>
      </c>
      <c r="D8" s="239"/>
      <c r="E8" s="240"/>
      <c r="F8" s="241"/>
      <c r="G8" s="241">
        <f>SUMIF(AE9:AE33,"&lt;&gt;NOR",G9:G33)</f>
        <v>0</v>
      </c>
      <c r="H8" s="241"/>
      <c r="I8" s="241">
        <f>SUM(I9:I33)</f>
        <v>0</v>
      </c>
      <c r="J8" s="241"/>
      <c r="K8" s="241">
        <f>SUM(K9:K33)</f>
        <v>0</v>
      </c>
      <c r="L8" s="241"/>
      <c r="M8" s="241">
        <f>SUM(M9:M33)</f>
        <v>0</v>
      </c>
      <c r="N8" s="217"/>
      <c r="O8" s="217">
        <f>SUM(O9:O33)</f>
        <v>1.4500000000000001E-2</v>
      </c>
      <c r="P8" s="217"/>
      <c r="Q8" s="217">
        <f>SUM(Q9:Q33)</f>
        <v>257.18</v>
      </c>
      <c r="R8" s="217"/>
      <c r="S8" s="217"/>
      <c r="T8" s="236"/>
      <c r="U8" s="217">
        <f>SUM(U9:U33)</f>
        <v>411.63</v>
      </c>
      <c r="AE8" t="s">
        <v>98</v>
      </c>
    </row>
    <row r="9" spans="1:60" outlineLevel="1" x14ac:dyDescent="0.2">
      <c r="A9" s="213">
        <v>1</v>
      </c>
      <c r="B9" s="219" t="s">
        <v>99</v>
      </c>
      <c r="C9" s="264" t="s">
        <v>100</v>
      </c>
      <c r="D9" s="221" t="s">
        <v>101</v>
      </c>
      <c r="E9" s="228">
        <v>3</v>
      </c>
      <c r="F9" s="231"/>
      <c r="G9" s="232">
        <f>ROUND(E9*F9,2)</f>
        <v>0</v>
      </c>
      <c r="H9" s="231"/>
      <c r="I9" s="232">
        <f>ROUND(E9*H9,2)</f>
        <v>0</v>
      </c>
      <c r="J9" s="231"/>
      <c r="K9" s="232">
        <f>ROUND(E9*J9,2)</f>
        <v>0</v>
      </c>
      <c r="L9" s="232">
        <v>21</v>
      </c>
      <c r="M9" s="232">
        <f>G9*(1+L9/100)</f>
        <v>0</v>
      </c>
      <c r="N9" s="222">
        <v>0</v>
      </c>
      <c r="O9" s="222">
        <f>ROUND(E9*N9,5)</f>
        <v>0</v>
      </c>
      <c r="P9" s="222">
        <v>0.22</v>
      </c>
      <c r="Q9" s="222">
        <f>ROUND(E9*P9,5)</f>
        <v>0.66</v>
      </c>
      <c r="R9" s="222"/>
      <c r="S9" s="222"/>
      <c r="T9" s="223">
        <v>0.375</v>
      </c>
      <c r="U9" s="222">
        <f>ROUND(E9*T9,2)</f>
        <v>1.1299999999999999</v>
      </c>
      <c r="V9" s="212"/>
      <c r="W9" s="212"/>
      <c r="X9" s="212"/>
      <c r="Y9" s="212"/>
      <c r="Z9" s="212"/>
      <c r="AA9" s="212"/>
      <c r="AB9" s="212"/>
      <c r="AC9" s="212"/>
      <c r="AD9" s="212"/>
      <c r="AE9" s="212" t="s">
        <v>102</v>
      </c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 x14ac:dyDescent="0.2">
      <c r="A10" s="213">
        <v>2</v>
      </c>
      <c r="B10" s="219" t="s">
        <v>103</v>
      </c>
      <c r="C10" s="264" t="s">
        <v>104</v>
      </c>
      <c r="D10" s="221" t="s">
        <v>101</v>
      </c>
      <c r="E10" s="228">
        <v>1152</v>
      </c>
      <c r="F10" s="231"/>
      <c r="G10" s="232">
        <f>ROUND(E10*F10,2)</f>
        <v>0</v>
      </c>
      <c r="H10" s="231"/>
      <c r="I10" s="232">
        <f>ROUND(E10*H10,2)</f>
        <v>0</v>
      </c>
      <c r="J10" s="231"/>
      <c r="K10" s="232">
        <f>ROUND(E10*J10,2)</f>
        <v>0</v>
      </c>
      <c r="L10" s="232">
        <v>21</v>
      </c>
      <c r="M10" s="232">
        <f>G10*(1+L10/100)</f>
        <v>0</v>
      </c>
      <c r="N10" s="222">
        <v>0</v>
      </c>
      <c r="O10" s="222">
        <f>ROUND(E10*N10,5)</f>
        <v>0</v>
      </c>
      <c r="P10" s="222">
        <v>0.22</v>
      </c>
      <c r="Q10" s="222">
        <f>ROUND(E10*P10,5)</f>
        <v>253.44</v>
      </c>
      <c r="R10" s="222"/>
      <c r="S10" s="222"/>
      <c r="T10" s="223">
        <v>4.9000000000000002E-2</v>
      </c>
      <c r="U10" s="222">
        <f>ROUND(E10*T10,2)</f>
        <v>56.45</v>
      </c>
      <c r="V10" s="212"/>
      <c r="W10" s="212"/>
      <c r="X10" s="212"/>
      <c r="Y10" s="212"/>
      <c r="Z10" s="212"/>
      <c r="AA10" s="212"/>
      <c r="AB10" s="212"/>
      <c r="AC10" s="212"/>
      <c r="AD10" s="212"/>
      <c r="AE10" s="212" t="s">
        <v>102</v>
      </c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1" x14ac:dyDescent="0.2">
      <c r="A11" s="213">
        <v>3</v>
      </c>
      <c r="B11" s="219" t="s">
        <v>105</v>
      </c>
      <c r="C11" s="264" t="s">
        <v>106</v>
      </c>
      <c r="D11" s="221" t="s">
        <v>107</v>
      </c>
      <c r="E11" s="228">
        <v>14</v>
      </c>
      <c r="F11" s="231"/>
      <c r="G11" s="232">
        <f>ROUND(E11*F11,2)</f>
        <v>0</v>
      </c>
      <c r="H11" s="231"/>
      <c r="I11" s="232">
        <f>ROUND(E11*H11,2)</f>
        <v>0</v>
      </c>
      <c r="J11" s="231"/>
      <c r="K11" s="232">
        <f>ROUND(E11*J11,2)</f>
        <v>0</v>
      </c>
      <c r="L11" s="232">
        <v>21</v>
      </c>
      <c r="M11" s="232">
        <f>G11*(1+L11/100)</f>
        <v>0</v>
      </c>
      <c r="N11" s="222">
        <v>0</v>
      </c>
      <c r="O11" s="222">
        <f>ROUND(E11*N11,5)</f>
        <v>0</v>
      </c>
      <c r="P11" s="222">
        <v>0.22</v>
      </c>
      <c r="Q11" s="222">
        <f>ROUND(E11*P11,5)</f>
        <v>3.08</v>
      </c>
      <c r="R11" s="222"/>
      <c r="S11" s="222"/>
      <c r="T11" s="223">
        <v>0.14299999999999999</v>
      </c>
      <c r="U11" s="222">
        <f>ROUND(E11*T11,2)</f>
        <v>2</v>
      </c>
      <c r="V11" s="212"/>
      <c r="W11" s="212"/>
      <c r="X11" s="212"/>
      <c r="Y11" s="212"/>
      <c r="Z11" s="212"/>
      <c r="AA11" s="212"/>
      <c r="AB11" s="212"/>
      <c r="AC11" s="212"/>
      <c r="AD11" s="212"/>
      <c r="AE11" s="212" t="s">
        <v>102</v>
      </c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1" x14ac:dyDescent="0.2">
      <c r="A12" s="213">
        <v>4</v>
      </c>
      <c r="B12" s="219" t="s">
        <v>108</v>
      </c>
      <c r="C12" s="264" t="s">
        <v>109</v>
      </c>
      <c r="D12" s="221" t="s">
        <v>110</v>
      </c>
      <c r="E12" s="228">
        <v>12.9</v>
      </c>
      <c r="F12" s="231"/>
      <c r="G12" s="232">
        <f>ROUND(E12*F12,2)</f>
        <v>0</v>
      </c>
      <c r="H12" s="231"/>
      <c r="I12" s="232">
        <f>ROUND(E12*H12,2)</f>
        <v>0</v>
      </c>
      <c r="J12" s="231"/>
      <c r="K12" s="232">
        <f>ROUND(E12*J12,2)</f>
        <v>0</v>
      </c>
      <c r="L12" s="232">
        <v>21</v>
      </c>
      <c r="M12" s="232">
        <f>G12*(1+L12/100)</f>
        <v>0</v>
      </c>
      <c r="N12" s="222">
        <v>0</v>
      </c>
      <c r="O12" s="222">
        <f>ROUND(E12*N12,5)</f>
        <v>0</v>
      </c>
      <c r="P12" s="222">
        <v>0</v>
      </c>
      <c r="Q12" s="222">
        <f>ROUND(E12*P12,5)</f>
        <v>0</v>
      </c>
      <c r="R12" s="222"/>
      <c r="S12" s="222"/>
      <c r="T12" s="223">
        <v>9.7000000000000003E-2</v>
      </c>
      <c r="U12" s="222">
        <f>ROUND(E12*T12,2)</f>
        <v>1.25</v>
      </c>
      <c r="V12" s="212"/>
      <c r="W12" s="212"/>
      <c r="X12" s="212"/>
      <c r="Y12" s="212"/>
      <c r="Z12" s="212"/>
      <c r="AA12" s="212"/>
      <c r="AB12" s="212"/>
      <c r="AC12" s="212"/>
      <c r="AD12" s="212"/>
      <c r="AE12" s="212" t="s">
        <v>102</v>
      </c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1" x14ac:dyDescent="0.2">
      <c r="A13" s="213"/>
      <c r="B13" s="219"/>
      <c r="C13" s="265" t="s">
        <v>111</v>
      </c>
      <c r="D13" s="224"/>
      <c r="E13" s="229">
        <v>12.9</v>
      </c>
      <c r="F13" s="232"/>
      <c r="G13" s="232"/>
      <c r="H13" s="232"/>
      <c r="I13" s="232"/>
      <c r="J13" s="232"/>
      <c r="K13" s="232"/>
      <c r="L13" s="232"/>
      <c r="M13" s="232"/>
      <c r="N13" s="222"/>
      <c r="O13" s="222"/>
      <c r="P13" s="222"/>
      <c r="Q13" s="222"/>
      <c r="R13" s="222"/>
      <c r="S13" s="222"/>
      <c r="T13" s="223"/>
      <c r="U13" s="222"/>
      <c r="V13" s="212"/>
      <c r="W13" s="212"/>
      <c r="X13" s="212"/>
      <c r="Y13" s="212"/>
      <c r="Z13" s="212"/>
      <c r="AA13" s="212"/>
      <c r="AB13" s="212"/>
      <c r="AC13" s="212"/>
      <c r="AD13" s="212"/>
      <c r="AE13" s="212" t="s">
        <v>112</v>
      </c>
      <c r="AF13" s="212">
        <v>0</v>
      </c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1" x14ac:dyDescent="0.2">
      <c r="A14" s="213">
        <v>5</v>
      </c>
      <c r="B14" s="219" t="s">
        <v>113</v>
      </c>
      <c r="C14" s="264" t="s">
        <v>114</v>
      </c>
      <c r="D14" s="221" t="s">
        <v>110</v>
      </c>
      <c r="E14" s="228">
        <v>155.52000000000001</v>
      </c>
      <c r="F14" s="231"/>
      <c r="G14" s="232">
        <f>ROUND(E14*F14,2)</f>
        <v>0</v>
      </c>
      <c r="H14" s="231"/>
      <c r="I14" s="232">
        <f>ROUND(E14*H14,2)</f>
        <v>0</v>
      </c>
      <c r="J14" s="231"/>
      <c r="K14" s="232">
        <f>ROUND(E14*J14,2)</f>
        <v>0</v>
      </c>
      <c r="L14" s="232">
        <v>21</v>
      </c>
      <c r="M14" s="232">
        <f>G14*(1+L14/100)</f>
        <v>0</v>
      </c>
      <c r="N14" s="222">
        <v>0</v>
      </c>
      <c r="O14" s="222">
        <f>ROUND(E14*N14,5)</f>
        <v>0</v>
      </c>
      <c r="P14" s="222">
        <v>0</v>
      </c>
      <c r="Q14" s="222">
        <f>ROUND(E14*P14,5)</f>
        <v>0</v>
      </c>
      <c r="R14" s="222"/>
      <c r="S14" s="222"/>
      <c r="T14" s="223">
        <v>0.223</v>
      </c>
      <c r="U14" s="222">
        <f>ROUND(E14*T14,2)</f>
        <v>34.68</v>
      </c>
      <c r="V14" s="212"/>
      <c r="W14" s="212"/>
      <c r="X14" s="212"/>
      <c r="Y14" s="212"/>
      <c r="Z14" s="212"/>
      <c r="AA14" s="212"/>
      <c r="AB14" s="212"/>
      <c r="AC14" s="212"/>
      <c r="AD14" s="212"/>
      <c r="AE14" s="212" t="s">
        <v>102</v>
      </c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1" x14ac:dyDescent="0.2">
      <c r="A15" s="213"/>
      <c r="B15" s="219"/>
      <c r="C15" s="265" t="s">
        <v>115</v>
      </c>
      <c r="D15" s="224"/>
      <c r="E15" s="229">
        <v>155.52000000000001</v>
      </c>
      <c r="F15" s="232"/>
      <c r="G15" s="232"/>
      <c r="H15" s="232"/>
      <c r="I15" s="232"/>
      <c r="J15" s="232"/>
      <c r="K15" s="232"/>
      <c r="L15" s="232"/>
      <c r="M15" s="232"/>
      <c r="N15" s="222"/>
      <c r="O15" s="222"/>
      <c r="P15" s="222"/>
      <c r="Q15" s="222"/>
      <c r="R15" s="222"/>
      <c r="S15" s="222"/>
      <c r="T15" s="223"/>
      <c r="U15" s="222"/>
      <c r="V15" s="212"/>
      <c r="W15" s="212"/>
      <c r="X15" s="212"/>
      <c r="Y15" s="212"/>
      <c r="Z15" s="212"/>
      <c r="AA15" s="212"/>
      <c r="AB15" s="212"/>
      <c r="AC15" s="212"/>
      <c r="AD15" s="212"/>
      <c r="AE15" s="212" t="s">
        <v>112</v>
      </c>
      <c r="AF15" s="212">
        <v>0</v>
      </c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 x14ac:dyDescent="0.2">
      <c r="A16" s="213">
        <v>6</v>
      </c>
      <c r="B16" s="219" t="s">
        <v>116</v>
      </c>
      <c r="C16" s="264" t="s">
        <v>117</v>
      </c>
      <c r="D16" s="221" t="s">
        <v>110</v>
      </c>
      <c r="E16" s="228">
        <v>155.52000000000001</v>
      </c>
      <c r="F16" s="231"/>
      <c r="G16" s="232">
        <f>ROUND(E16*F16,2)</f>
        <v>0</v>
      </c>
      <c r="H16" s="231"/>
      <c r="I16" s="232">
        <f>ROUND(E16*H16,2)</f>
        <v>0</v>
      </c>
      <c r="J16" s="231"/>
      <c r="K16" s="232">
        <f>ROUND(E16*J16,2)</f>
        <v>0</v>
      </c>
      <c r="L16" s="232">
        <v>21</v>
      </c>
      <c r="M16" s="232">
        <f>G16*(1+L16/100)</f>
        <v>0</v>
      </c>
      <c r="N16" s="222">
        <v>0</v>
      </c>
      <c r="O16" s="222">
        <f>ROUND(E16*N16,5)</f>
        <v>0</v>
      </c>
      <c r="P16" s="222">
        <v>0</v>
      </c>
      <c r="Q16" s="222">
        <f>ROUND(E16*P16,5)</f>
        <v>0</v>
      </c>
      <c r="R16" s="222"/>
      <c r="S16" s="222"/>
      <c r="T16" s="223">
        <v>8.7999999999999995E-2</v>
      </c>
      <c r="U16" s="222">
        <f>ROUND(E16*T16,2)</f>
        <v>13.69</v>
      </c>
      <c r="V16" s="212"/>
      <c r="W16" s="212"/>
      <c r="X16" s="212"/>
      <c r="Y16" s="212"/>
      <c r="Z16" s="212"/>
      <c r="AA16" s="212"/>
      <c r="AB16" s="212"/>
      <c r="AC16" s="212"/>
      <c r="AD16" s="212"/>
      <c r="AE16" s="212" t="s">
        <v>102</v>
      </c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ht="22.5" outlineLevel="1" x14ac:dyDescent="0.2">
      <c r="A17" s="213">
        <v>7</v>
      </c>
      <c r="B17" s="219" t="s">
        <v>118</v>
      </c>
      <c r="C17" s="264" t="s">
        <v>119</v>
      </c>
      <c r="D17" s="221" t="s">
        <v>110</v>
      </c>
      <c r="E17" s="228">
        <v>27</v>
      </c>
      <c r="F17" s="231"/>
      <c r="G17" s="232">
        <f>ROUND(E17*F17,2)</f>
        <v>0</v>
      </c>
      <c r="H17" s="231"/>
      <c r="I17" s="232">
        <f>ROUND(E17*H17,2)</f>
        <v>0</v>
      </c>
      <c r="J17" s="231"/>
      <c r="K17" s="232">
        <f>ROUND(E17*J17,2)</f>
        <v>0</v>
      </c>
      <c r="L17" s="232">
        <v>21</v>
      </c>
      <c r="M17" s="232">
        <f>G17*(1+L17/100)</f>
        <v>0</v>
      </c>
      <c r="N17" s="222">
        <v>0</v>
      </c>
      <c r="O17" s="222">
        <f>ROUND(E17*N17,5)</f>
        <v>0</v>
      </c>
      <c r="P17" s="222">
        <v>0</v>
      </c>
      <c r="Q17" s="222">
        <f>ROUND(E17*P17,5)</f>
        <v>0</v>
      </c>
      <c r="R17" s="222"/>
      <c r="S17" s="222"/>
      <c r="T17" s="223">
        <v>0.23</v>
      </c>
      <c r="U17" s="222">
        <f>ROUND(E17*T17,2)</f>
        <v>6.21</v>
      </c>
      <c r="V17" s="212"/>
      <c r="W17" s="212"/>
      <c r="X17" s="212"/>
      <c r="Y17" s="212"/>
      <c r="Z17" s="212"/>
      <c r="AA17" s="212"/>
      <c r="AB17" s="212"/>
      <c r="AC17" s="212"/>
      <c r="AD17" s="212"/>
      <c r="AE17" s="212" t="s">
        <v>102</v>
      </c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1" x14ac:dyDescent="0.2">
      <c r="A18" s="213"/>
      <c r="B18" s="219"/>
      <c r="C18" s="265" t="s">
        <v>120</v>
      </c>
      <c r="D18" s="224"/>
      <c r="E18" s="229">
        <v>27</v>
      </c>
      <c r="F18" s="232"/>
      <c r="G18" s="232"/>
      <c r="H18" s="232"/>
      <c r="I18" s="232"/>
      <c r="J18" s="232"/>
      <c r="K18" s="232"/>
      <c r="L18" s="232"/>
      <c r="M18" s="232"/>
      <c r="N18" s="222"/>
      <c r="O18" s="222"/>
      <c r="P18" s="222"/>
      <c r="Q18" s="222"/>
      <c r="R18" s="222"/>
      <c r="S18" s="222"/>
      <c r="T18" s="223"/>
      <c r="U18" s="222"/>
      <c r="V18" s="212"/>
      <c r="W18" s="212"/>
      <c r="X18" s="212"/>
      <c r="Y18" s="212"/>
      <c r="Z18" s="212"/>
      <c r="AA18" s="212"/>
      <c r="AB18" s="212"/>
      <c r="AC18" s="212"/>
      <c r="AD18" s="212"/>
      <c r="AE18" s="212" t="s">
        <v>112</v>
      </c>
      <c r="AF18" s="212">
        <v>0</v>
      </c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1" x14ac:dyDescent="0.2">
      <c r="A19" s="213">
        <v>8</v>
      </c>
      <c r="B19" s="219" t="s">
        <v>121</v>
      </c>
      <c r="C19" s="264" t="s">
        <v>122</v>
      </c>
      <c r="D19" s="221" t="s">
        <v>110</v>
      </c>
      <c r="E19" s="228">
        <v>182.52</v>
      </c>
      <c r="F19" s="231"/>
      <c r="G19" s="232">
        <f>ROUND(E19*F19,2)</f>
        <v>0</v>
      </c>
      <c r="H19" s="231"/>
      <c r="I19" s="232">
        <f>ROUND(E19*H19,2)</f>
        <v>0</v>
      </c>
      <c r="J19" s="231"/>
      <c r="K19" s="232">
        <f>ROUND(E19*J19,2)</f>
        <v>0</v>
      </c>
      <c r="L19" s="232">
        <v>21</v>
      </c>
      <c r="M19" s="232">
        <f>G19*(1+L19/100)</f>
        <v>0</v>
      </c>
      <c r="N19" s="222">
        <v>0</v>
      </c>
      <c r="O19" s="222">
        <f>ROUND(E19*N19,5)</f>
        <v>0</v>
      </c>
      <c r="P19" s="222">
        <v>0</v>
      </c>
      <c r="Q19" s="222">
        <f>ROUND(E19*P19,5)</f>
        <v>0</v>
      </c>
      <c r="R19" s="222"/>
      <c r="S19" s="222"/>
      <c r="T19" s="223">
        <v>1.0999999999999999E-2</v>
      </c>
      <c r="U19" s="222">
        <f>ROUND(E19*T19,2)</f>
        <v>2.0099999999999998</v>
      </c>
      <c r="V19" s="212"/>
      <c r="W19" s="212"/>
      <c r="X19" s="212"/>
      <c r="Y19" s="212"/>
      <c r="Z19" s="212"/>
      <c r="AA19" s="212"/>
      <c r="AB19" s="212"/>
      <c r="AC19" s="212"/>
      <c r="AD19" s="212"/>
      <c r="AE19" s="212" t="s">
        <v>102</v>
      </c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1" x14ac:dyDescent="0.2">
      <c r="A20" s="213"/>
      <c r="B20" s="219"/>
      <c r="C20" s="265" t="s">
        <v>123</v>
      </c>
      <c r="D20" s="224"/>
      <c r="E20" s="229">
        <v>182.52</v>
      </c>
      <c r="F20" s="232"/>
      <c r="G20" s="232"/>
      <c r="H20" s="232"/>
      <c r="I20" s="232"/>
      <c r="J20" s="232"/>
      <c r="K20" s="232"/>
      <c r="L20" s="232"/>
      <c r="M20" s="232"/>
      <c r="N20" s="222"/>
      <c r="O20" s="222"/>
      <c r="P20" s="222"/>
      <c r="Q20" s="222"/>
      <c r="R20" s="222"/>
      <c r="S20" s="222"/>
      <c r="T20" s="223"/>
      <c r="U20" s="222"/>
      <c r="V20" s="212"/>
      <c r="W20" s="212"/>
      <c r="X20" s="212"/>
      <c r="Y20" s="212"/>
      <c r="Z20" s="212"/>
      <c r="AA20" s="212"/>
      <c r="AB20" s="212"/>
      <c r="AC20" s="212"/>
      <c r="AD20" s="212"/>
      <c r="AE20" s="212" t="s">
        <v>112</v>
      </c>
      <c r="AF20" s="212">
        <v>0</v>
      </c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ht="22.5" outlineLevel="1" x14ac:dyDescent="0.2">
      <c r="A21" s="213">
        <v>9</v>
      </c>
      <c r="B21" s="219" t="s">
        <v>124</v>
      </c>
      <c r="C21" s="264" t="s">
        <v>125</v>
      </c>
      <c r="D21" s="221" t="s">
        <v>110</v>
      </c>
      <c r="E21" s="228">
        <v>182.52</v>
      </c>
      <c r="F21" s="231"/>
      <c r="G21" s="232">
        <f>ROUND(E21*F21,2)</f>
        <v>0</v>
      </c>
      <c r="H21" s="231"/>
      <c r="I21" s="232">
        <f>ROUND(E21*H21,2)</f>
        <v>0</v>
      </c>
      <c r="J21" s="231"/>
      <c r="K21" s="232">
        <f>ROUND(E21*J21,2)</f>
        <v>0</v>
      </c>
      <c r="L21" s="232">
        <v>21</v>
      </c>
      <c r="M21" s="232">
        <f>G21*(1+L21/100)</f>
        <v>0</v>
      </c>
      <c r="N21" s="222">
        <v>0</v>
      </c>
      <c r="O21" s="222">
        <f>ROUND(E21*N21,5)</f>
        <v>0</v>
      </c>
      <c r="P21" s="222">
        <v>0</v>
      </c>
      <c r="Q21" s="222">
        <f>ROUND(E21*P21,5)</f>
        <v>0</v>
      </c>
      <c r="R21" s="222"/>
      <c r="S21" s="222"/>
      <c r="T21" s="223">
        <v>1.0999999999999999E-2</v>
      </c>
      <c r="U21" s="222">
        <f>ROUND(E21*T21,2)</f>
        <v>2.0099999999999998</v>
      </c>
      <c r="V21" s="212"/>
      <c r="W21" s="212"/>
      <c r="X21" s="212"/>
      <c r="Y21" s="212"/>
      <c r="Z21" s="212"/>
      <c r="AA21" s="212"/>
      <c r="AB21" s="212"/>
      <c r="AC21" s="212"/>
      <c r="AD21" s="212"/>
      <c r="AE21" s="212" t="s">
        <v>102</v>
      </c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1" x14ac:dyDescent="0.2">
      <c r="A22" s="213">
        <v>10</v>
      </c>
      <c r="B22" s="219" t="s">
        <v>126</v>
      </c>
      <c r="C22" s="264" t="s">
        <v>127</v>
      </c>
      <c r="D22" s="221" t="s">
        <v>110</v>
      </c>
      <c r="E22" s="228">
        <v>182.52</v>
      </c>
      <c r="F22" s="231"/>
      <c r="G22" s="232">
        <f>ROUND(E22*F22,2)</f>
        <v>0</v>
      </c>
      <c r="H22" s="231"/>
      <c r="I22" s="232">
        <f>ROUND(E22*H22,2)</f>
        <v>0</v>
      </c>
      <c r="J22" s="231"/>
      <c r="K22" s="232">
        <f>ROUND(E22*J22,2)</f>
        <v>0</v>
      </c>
      <c r="L22" s="232">
        <v>21</v>
      </c>
      <c r="M22" s="232">
        <f>G22*(1+L22/100)</f>
        <v>0</v>
      </c>
      <c r="N22" s="222">
        <v>0</v>
      </c>
      <c r="O22" s="222">
        <f>ROUND(E22*N22,5)</f>
        <v>0</v>
      </c>
      <c r="P22" s="222">
        <v>0</v>
      </c>
      <c r="Q22" s="222">
        <f>ROUND(E22*P22,5)</f>
        <v>0</v>
      </c>
      <c r="R22" s="222"/>
      <c r="S22" s="222"/>
      <c r="T22" s="223">
        <v>0.65200000000000002</v>
      </c>
      <c r="U22" s="222">
        <f>ROUND(E22*T22,2)</f>
        <v>119</v>
      </c>
      <c r="V22" s="212"/>
      <c r="W22" s="212"/>
      <c r="X22" s="212"/>
      <c r="Y22" s="212"/>
      <c r="Z22" s="212"/>
      <c r="AA22" s="212"/>
      <c r="AB22" s="212"/>
      <c r="AC22" s="212"/>
      <c r="AD22" s="212"/>
      <c r="AE22" s="212" t="s">
        <v>102</v>
      </c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 x14ac:dyDescent="0.2">
      <c r="A23" s="213">
        <v>11</v>
      </c>
      <c r="B23" s="219" t="s">
        <v>128</v>
      </c>
      <c r="C23" s="264" t="s">
        <v>129</v>
      </c>
      <c r="D23" s="221" t="s">
        <v>110</v>
      </c>
      <c r="E23" s="228">
        <v>182.52</v>
      </c>
      <c r="F23" s="231"/>
      <c r="G23" s="232">
        <f>ROUND(E23*F23,2)</f>
        <v>0</v>
      </c>
      <c r="H23" s="231"/>
      <c r="I23" s="232">
        <f>ROUND(E23*H23,2)</f>
        <v>0</v>
      </c>
      <c r="J23" s="231"/>
      <c r="K23" s="232">
        <f>ROUND(E23*J23,2)</f>
        <v>0</v>
      </c>
      <c r="L23" s="232">
        <v>21</v>
      </c>
      <c r="M23" s="232">
        <f>G23*(1+L23/100)</f>
        <v>0</v>
      </c>
      <c r="N23" s="222">
        <v>0</v>
      </c>
      <c r="O23" s="222">
        <f>ROUND(E23*N23,5)</f>
        <v>0</v>
      </c>
      <c r="P23" s="222">
        <v>0</v>
      </c>
      <c r="Q23" s="222">
        <f>ROUND(E23*P23,5)</f>
        <v>0</v>
      </c>
      <c r="R23" s="222"/>
      <c r="S23" s="222"/>
      <c r="T23" s="223">
        <v>8.9999999999999993E-3</v>
      </c>
      <c r="U23" s="222">
        <f>ROUND(E23*T23,2)</f>
        <v>1.64</v>
      </c>
      <c r="V23" s="212"/>
      <c r="W23" s="212"/>
      <c r="X23" s="212"/>
      <c r="Y23" s="212"/>
      <c r="Z23" s="212"/>
      <c r="AA23" s="212"/>
      <c r="AB23" s="212"/>
      <c r="AC23" s="212"/>
      <c r="AD23" s="212"/>
      <c r="AE23" s="212" t="s">
        <v>102</v>
      </c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1" x14ac:dyDescent="0.2">
      <c r="A24" s="213">
        <v>12</v>
      </c>
      <c r="B24" s="219" t="s">
        <v>130</v>
      </c>
      <c r="C24" s="264" t="s">
        <v>131</v>
      </c>
      <c r="D24" s="221" t="s">
        <v>110</v>
      </c>
      <c r="E24" s="228">
        <v>24.645</v>
      </c>
      <c r="F24" s="231"/>
      <c r="G24" s="232">
        <f>ROUND(E24*F24,2)</f>
        <v>0</v>
      </c>
      <c r="H24" s="231"/>
      <c r="I24" s="232">
        <f>ROUND(E24*H24,2)</f>
        <v>0</v>
      </c>
      <c r="J24" s="231"/>
      <c r="K24" s="232">
        <f>ROUND(E24*J24,2)</f>
        <v>0</v>
      </c>
      <c r="L24" s="232">
        <v>21</v>
      </c>
      <c r="M24" s="232">
        <f>G24*(1+L24/100)</f>
        <v>0</v>
      </c>
      <c r="N24" s="222">
        <v>0</v>
      </c>
      <c r="O24" s="222">
        <f>ROUND(E24*N24,5)</f>
        <v>0</v>
      </c>
      <c r="P24" s="222">
        <v>0</v>
      </c>
      <c r="Q24" s="222">
        <f>ROUND(E24*P24,5)</f>
        <v>0</v>
      </c>
      <c r="R24" s="222"/>
      <c r="S24" s="222"/>
      <c r="T24" s="223">
        <v>0.20200000000000001</v>
      </c>
      <c r="U24" s="222">
        <f>ROUND(E24*T24,2)</f>
        <v>4.9800000000000004</v>
      </c>
      <c r="V24" s="212"/>
      <c r="W24" s="212"/>
      <c r="X24" s="212"/>
      <c r="Y24" s="212"/>
      <c r="Z24" s="212"/>
      <c r="AA24" s="212"/>
      <c r="AB24" s="212"/>
      <c r="AC24" s="212"/>
      <c r="AD24" s="212"/>
      <c r="AE24" s="212" t="s">
        <v>102</v>
      </c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1" x14ac:dyDescent="0.2">
      <c r="A25" s="213"/>
      <c r="B25" s="219"/>
      <c r="C25" s="265" t="s">
        <v>132</v>
      </c>
      <c r="D25" s="224"/>
      <c r="E25" s="229">
        <v>24.645</v>
      </c>
      <c r="F25" s="232"/>
      <c r="G25" s="232"/>
      <c r="H25" s="232"/>
      <c r="I25" s="232"/>
      <c r="J25" s="232"/>
      <c r="K25" s="232"/>
      <c r="L25" s="232"/>
      <c r="M25" s="232"/>
      <c r="N25" s="222"/>
      <c r="O25" s="222"/>
      <c r="P25" s="222"/>
      <c r="Q25" s="222"/>
      <c r="R25" s="222"/>
      <c r="S25" s="222"/>
      <c r="T25" s="223"/>
      <c r="U25" s="222"/>
      <c r="V25" s="212"/>
      <c r="W25" s="212"/>
      <c r="X25" s="212"/>
      <c r="Y25" s="212"/>
      <c r="Z25" s="212"/>
      <c r="AA25" s="212"/>
      <c r="AB25" s="212"/>
      <c r="AC25" s="212"/>
      <c r="AD25" s="212"/>
      <c r="AE25" s="212" t="s">
        <v>112</v>
      </c>
      <c r="AF25" s="212">
        <v>0</v>
      </c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1" x14ac:dyDescent="0.2">
      <c r="A26" s="213">
        <v>13</v>
      </c>
      <c r="B26" s="219" t="s">
        <v>133</v>
      </c>
      <c r="C26" s="264" t="s">
        <v>134</v>
      </c>
      <c r="D26" s="221" t="s">
        <v>101</v>
      </c>
      <c r="E26" s="228">
        <v>738</v>
      </c>
      <c r="F26" s="231"/>
      <c r="G26" s="232">
        <f>ROUND(E26*F26,2)</f>
        <v>0</v>
      </c>
      <c r="H26" s="231"/>
      <c r="I26" s="232">
        <f>ROUND(E26*H26,2)</f>
        <v>0</v>
      </c>
      <c r="J26" s="231"/>
      <c r="K26" s="232">
        <f>ROUND(E26*J26,2)</f>
        <v>0</v>
      </c>
      <c r="L26" s="232">
        <v>21</v>
      </c>
      <c r="M26" s="232">
        <f>G26*(1+L26/100)</f>
        <v>0</v>
      </c>
      <c r="N26" s="222">
        <v>0</v>
      </c>
      <c r="O26" s="222">
        <f>ROUND(E26*N26,5)</f>
        <v>0</v>
      </c>
      <c r="P26" s="222">
        <v>0</v>
      </c>
      <c r="Q26" s="222">
        <f>ROUND(E26*P26,5)</f>
        <v>0</v>
      </c>
      <c r="R26" s="222"/>
      <c r="S26" s="222"/>
      <c r="T26" s="223">
        <v>0.06</v>
      </c>
      <c r="U26" s="222">
        <f>ROUND(E26*T26,2)</f>
        <v>44.28</v>
      </c>
      <c r="V26" s="212"/>
      <c r="W26" s="212"/>
      <c r="X26" s="212"/>
      <c r="Y26" s="212"/>
      <c r="Z26" s="212"/>
      <c r="AA26" s="212"/>
      <c r="AB26" s="212"/>
      <c r="AC26" s="212"/>
      <c r="AD26" s="212"/>
      <c r="AE26" s="212" t="s">
        <v>102</v>
      </c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1" x14ac:dyDescent="0.2">
      <c r="A27" s="213">
        <v>14</v>
      </c>
      <c r="B27" s="219" t="s">
        <v>135</v>
      </c>
      <c r="C27" s="264" t="s">
        <v>136</v>
      </c>
      <c r="D27" s="221" t="s">
        <v>101</v>
      </c>
      <c r="E27" s="228">
        <v>1177</v>
      </c>
      <c r="F27" s="231"/>
      <c r="G27" s="232">
        <f>ROUND(E27*F27,2)</f>
        <v>0</v>
      </c>
      <c r="H27" s="231"/>
      <c r="I27" s="232">
        <f>ROUND(E27*H27,2)</f>
        <v>0</v>
      </c>
      <c r="J27" s="231"/>
      <c r="K27" s="232">
        <f>ROUND(E27*J27,2)</f>
        <v>0</v>
      </c>
      <c r="L27" s="232">
        <v>21</v>
      </c>
      <c r="M27" s="232">
        <f>G27*(1+L27/100)</f>
        <v>0</v>
      </c>
      <c r="N27" s="222">
        <v>0</v>
      </c>
      <c r="O27" s="222">
        <f>ROUND(E27*N27,5)</f>
        <v>0</v>
      </c>
      <c r="P27" s="222">
        <v>0</v>
      </c>
      <c r="Q27" s="222">
        <f>ROUND(E27*P27,5)</f>
        <v>0</v>
      </c>
      <c r="R27" s="222"/>
      <c r="S27" s="222"/>
      <c r="T27" s="223">
        <v>1.7999999999999999E-2</v>
      </c>
      <c r="U27" s="222">
        <f>ROUND(E27*T27,2)</f>
        <v>21.19</v>
      </c>
      <c r="V27" s="212"/>
      <c r="W27" s="212"/>
      <c r="X27" s="212"/>
      <c r="Y27" s="212"/>
      <c r="Z27" s="212"/>
      <c r="AA27" s="212"/>
      <c r="AB27" s="212"/>
      <c r="AC27" s="212"/>
      <c r="AD27" s="212"/>
      <c r="AE27" s="212" t="s">
        <v>102</v>
      </c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1" x14ac:dyDescent="0.2">
      <c r="A28" s="213"/>
      <c r="B28" s="219"/>
      <c r="C28" s="265" t="s">
        <v>137</v>
      </c>
      <c r="D28" s="224"/>
      <c r="E28" s="229">
        <v>1152</v>
      </c>
      <c r="F28" s="232"/>
      <c r="G28" s="232"/>
      <c r="H28" s="232"/>
      <c r="I28" s="232"/>
      <c r="J28" s="232"/>
      <c r="K28" s="232"/>
      <c r="L28" s="232"/>
      <c r="M28" s="232"/>
      <c r="N28" s="222"/>
      <c r="O28" s="222"/>
      <c r="P28" s="222"/>
      <c r="Q28" s="222"/>
      <c r="R28" s="222"/>
      <c r="S28" s="222"/>
      <c r="T28" s="223"/>
      <c r="U28" s="222"/>
      <c r="V28" s="212"/>
      <c r="W28" s="212"/>
      <c r="X28" s="212"/>
      <c r="Y28" s="212"/>
      <c r="Z28" s="212"/>
      <c r="AA28" s="212"/>
      <c r="AB28" s="212"/>
      <c r="AC28" s="212"/>
      <c r="AD28" s="212"/>
      <c r="AE28" s="212" t="s">
        <v>112</v>
      </c>
      <c r="AF28" s="212">
        <v>0</v>
      </c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1" x14ac:dyDescent="0.2">
      <c r="A29" s="213"/>
      <c r="B29" s="219"/>
      <c r="C29" s="265" t="s">
        <v>138</v>
      </c>
      <c r="D29" s="224"/>
      <c r="E29" s="229">
        <v>25</v>
      </c>
      <c r="F29" s="232"/>
      <c r="G29" s="232"/>
      <c r="H29" s="232"/>
      <c r="I29" s="232"/>
      <c r="J29" s="232"/>
      <c r="K29" s="232"/>
      <c r="L29" s="232"/>
      <c r="M29" s="232"/>
      <c r="N29" s="222"/>
      <c r="O29" s="222"/>
      <c r="P29" s="222"/>
      <c r="Q29" s="222"/>
      <c r="R29" s="222"/>
      <c r="S29" s="222"/>
      <c r="T29" s="223"/>
      <c r="U29" s="222"/>
      <c r="V29" s="212"/>
      <c r="W29" s="212"/>
      <c r="X29" s="212"/>
      <c r="Y29" s="212"/>
      <c r="Z29" s="212"/>
      <c r="AA29" s="212"/>
      <c r="AB29" s="212"/>
      <c r="AC29" s="212"/>
      <c r="AD29" s="212"/>
      <c r="AE29" s="212" t="s">
        <v>112</v>
      </c>
      <c r="AF29" s="212">
        <v>0</v>
      </c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1" x14ac:dyDescent="0.2">
      <c r="A30" s="213">
        <v>15</v>
      </c>
      <c r="B30" s="219" t="s">
        <v>139</v>
      </c>
      <c r="C30" s="264" t="s">
        <v>140</v>
      </c>
      <c r="D30" s="221" t="s">
        <v>101</v>
      </c>
      <c r="E30" s="228">
        <v>738</v>
      </c>
      <c r="F30" s="231"/>
      <c r="G30" s="232">
        <f>ROUND(E30*F30,2)</f>
        <v>0</v>
      </c>
      <c r="H30" s="231"/>
      <c r="I30" s="232">
        <f>ROUND(E30*H30,2)</f>
        <v>0</v>
      </c>
      <c r="J30" s="231"/>
      <c r="K30" s="232">
        <f>ROUND(E30*J30,2)</f>
        <v>0</v>
      </c>
      <c r="L30" s="232">
        <v>21</v>
      </c>
      <c r="M30" s="232">
        <f>G30*(1+L30/100)</f>
        <v>0</v>
      </c>
      <c r="N30" s="222">
        <v>0</v>
      </c>
      <c r="O30" s="222">
        <f>ROUND(E30*N30,5)</f>
        <v>0</v>
      </c>
      <c r="P30" s="222">
        <v>0</v>
      </c>
      <c r="Q30" s="222">
        <f>ROUND(E30*P30,5)</f>
        <v>0</v>
      </c>
      <c r="R30" s="222"/>
      <c r="S30" s="222"/>
      <c r="T30" s="223">
        <v>0.126</v>
      </c>
      <c r="U30" s="222">
        <f>ROUND(E30*T30,2)</f>
        <v>92.99</v>
      </c>
      <c r="V30" s="212"/>
      <c r="W30" s="212"/>
      <c r="X30" s="212"/>
      <c r="Y30" s="212"/>
      <c r="Z30" s="212"/>
      <c r="AA30" s="212"/>
      <c r="AB30" s="212"/>
      <c r="AC30" s="212"/>
      <c r="AD30" s="212"/>
      <c r="AE30" s="212" t="s">
        <v>102</v>
      </c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1" x14ac:dyDescent="0.2">
      <c r="A31" s="213">
        <v>16</v>
      </c>
      <c r="B31" s="219" t="s">
        <v>141</v>
      </c>
      <c r="C31" s="264" t="s">
        <v>142</v>
      </c>
      <c r="D31" s="221" t="s">
        <v>101</v>
      </c>
      <c r="E31" s="228">
        <v>738</v>
      </c>
      <c r="F31" s="231"/>
      <c r="G31" s="232">
        <f>ROUND(E31*F31,2)</f>
        <v>0</v>
      </c>
      <c r="H31" s="231"/>
      <c r="I31" s="232">
        <f>ROUND(E31*H31,2)</f>
        <v>0</v>
      </c>
      <c r="J31" s="231"/>
      <c r="K31" s="232">
        <f>ROUND(E31*J31,2)</f>
        <v>0</v>
      </c>
      <c r="L31" s="232">
        <v>21</v>
      </c>
      <c r="M31" s="232">
        <f>G31*(1+L31/100)</f>
        <v>0</v>
      </c>
      <c r="N31" s="222">
        <v>0</v>
      </c>
      <c r="O31" s="222">
        <f>ROUND(E31*N31,5)</f>
        <v>0</v>
      </c>
      <c r="P31" s="222">
        <v>0</v>
      </c>
      <c r="Q31" s="222">
        <f>ROUND(E31*P31,5)</f>
        <v>0</v>
      </c>
      <c r="R31" s="222"/>
      <c r="S31" s="222"/>
      <c r="T31" s="223">
        <v>1.0999999999999999E-2</v>
      </c>
      <c r="U31" s="222">
        <f>ROUND(E31*T31,2)</f>
        <v>8.1199999999999992</v>
      </c>
      <c r="V31" s="212"/>
      <c r="W31" s="212"/>
      <c r="X31" s="212"/>
      <c r="Y31" s="212"/>
      <c r="Z31" s="212"/>
      <c r="AA31" s="212"/>
      <c r="AB31" s="212"/>
      <c r="AC31" s="212"/>
      <c r="AD31" s="212"/>
      <c r="AE31" s="212" t="s">
        <v>102</v>
      </c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1" x14ac:dyDescent="0.2">
      <c r="A32" s="213">
        <v>17</v>
      </c>
      <c r="B32" s="219" t="s">
        <v>143</v>
      </c>
      <c r="C32" s="264" t="s">
        <v>144</v>
      </c>
      <c r="D32" s="221" t="s">
        <v>110</v>
      </c>
      <c r="E32" s="228">
        <v>182.52</v>
      </c>
      <c r="F32" s="231"/>
      <c r="G32" s="232">
        <f>ROUND(E32*F32,2)</f>
        <v>0</v>
      </c>
      <c r="H32" s="231"/>
      <c r="I32" s="232">
        <f>ROUND(E32*H32,2)</f>
        <v>0</v>
      </c>
      <c r="J32" s="231"/>
      <c r="K32" s="232">
        <f>ROUND(E32*J32,2)</f>
        <v>0</v>
      </c>
      <c r="L32" s="232">
        <v>21</v>
      </c>
      <c r="M32" s="232">
        <f>G32*(1+L32/100)</f>
        <v>0</v>
      </c>
      <c r="N32" s="222">
        <v>0</v>
      </c>
      <c r="O32" s="222">
        <f>ROUND(E32*N32,5)</f>
        <v>0</v>
      </c>
      <c r="P32" s="222">
        <v>0</v>
      </c>
      <c r="Q32" s="222">
        <f>ROUND(E32*P32,5)</f>
        <v>0</v>
      </c>
      <c r="R32" s="222"/>
      <c r="S32" s="222"/>
      <c r="T32" s="223">
        <v>0</v>
      </c>
      <c r="U32" s="222">
        <f>ROUND(E32*T32,2)</f>
        <v>0</v>
      </c>
      <c r="V32" s="212"/>
      <c r="W32" s="212"/>
      <c r="X32" s="212"/>
      <c r="Y32" s="212"/>
      <c r="Z32" s="212"/>
      <c r="AA32" s="212"/>
      <c r="AB32" s="212"/>
      <c r="AC32" s="212"/>
      <c r="AD32" s="212"/>
      <c r="AE32" s="212" t="s">
        <v>102</v>
      </c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1" x14ac:dyDescent="0.2">
      <c r="A33" s="213">
        <v>18</v>
      </c>
      <c r="B33" s="219" t="s">
        <v>145</v>
      </c>
      <c r="C33" s="264" t="s">
        <v>146</v>
      </c>
      <c r="D33" s="221" t="s">
        <v>147</v>
      </c>
      <c r="E33" s="228">
        <v>14.5</v>
      </c>
      <c r="F33" s="231"/>
      <c r="G33" s="232">
        <f>ROUND(E33*F33,2)</f>
        <v>0</v>
      </c>
      <c r="H33" s="231"/>
      <c r="I33" s="232">
        <f>ROUND(E33*H33,2)</f>
        <v>0</v>
      </c>
      <c r="J33" s="231"/>
      <c r="K33" s="232">
        <f>ROUND(E33*J33,2)</f>
        <v>0</v>
      </c>
      <c r="L33" s="232">
        <v>21</v>
      </c>
      <c r="M33" s="232">
        <f>G33*(1+L33/100)</f>
        <v>0</v>
      </c>
      <c r="N33" s="222">
        <v>1E-3</v>
      </c>
      <c r="O33" s="222">
        <f>ROUND(E33*N33,5)</f>
        <v>1.4500000000000001E-2</v>
      </c>
      <c r="P33" s="222">
        <v>0</v>
      </c>
      <c r="Q33" s="222">
        <f>ROUND(E33*P33,5)</f>
        <v>0</v>
      </c>
      <c r="R33" s="222"/>
      <c r="S33" s="222"/>
      <c r="T33" s="223">
        <v>0</v>
      </c>
      <c r="U33" s="222">
        <f>ROUND(E33*T33,2)</f>
        <v>0</v>
      </c>
      <c r="V33" s="212"/>
      <c r="W33" s="212"/>
      <c r="X33" s="212"/>
      <c r="Y33" s="212"/>
      <c r="Z33" s="212"/>
      <c r="AA33" s="212"/>
      <c r="AB33" s="212"/>
      <c r="AC33" s="212"/>
      <c r="AD33" s="212"/>
      <c r="AE33" s="212" t="s">
        <v>148</v>
      </c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x14ac:dyDescent="0.2">
      <c r="A34" s="214" t="s">
        <v>97</v>
      </c>
      <c r="B34" s="220" t="s">
        <v>58</v>
      </c>
      <c r="C34" s="266" t="s">
        <v>59</v>
      </c>
      <c r="D34" s="225"/>
      <c r="E34" s="230"/>
      <c r="F34" s="233"/>
      <c r="G34" s="233">
        <f>SUMIF(AE35:AE46,"&lt;&gt;NOR",G35:G46)</f>
        <v>0</v>
      </c>
      <c r="H34" s="233"/>
      <c r="I34" s="233">
        <f>SUM(I35:I46)</f>
        <v>0</v>
      </c>
      <c r="J34" s="233"/>
      <c r="K34" s="233">
        <f>SUM(K35:K46)</f>
        <v>0</v>
      </c>
      <c r="L34" s="233"/>
      <c r="M34" s="233">
        <f>SUM(M35:M46)</f>
        <v>0</v>
      </c>
      <c r="N34" s="226"/>
      <c r="O34" s="226">
        <f>SUM(O35:O46)</f>
        <v>1342.5635199999997</v>
      </c>
      <c r="P34" s="226"/>
      <c r="Q34" s="226">
        <f>SUM(Q35:Q46)</f>
        <v>0</v>
      </c>
      <c r="R34" s="226"/>
      <c r="S34" s="226"/>
      <c r="T34" s="227"/>
      <c r="U34" s="226">
        <f>SUM(U35:U46)</f>
        <v>163.65</v>
      </c>
      <c r="AE34" t="s">
        <v>98</v>
      </c>
    </row>
    <row r="35" spans="1:60" outlineLevel="1" x14ac:dyDescent="0.2">
      <c r="A35" s="213">
        <v>19</v>
      </c>
      <c r="B35" s="219" t="s">
        <v>149</v>
      </c>
      <c r="C35" s="264" t="s">
        <v>150</v>
      </c>
      <c r="D35" s="221" t="s">
        <v>101</v>
      </c>
      <c r="E35" s="228">
        <v>1152</v>
      </c>
      <c r="F35" s="231"/>
      <c r="G35" s="232">
        <f>ROUND(E35*F35,2)</f>
        <v>0</v>
      </c>
      <c r="H35" s="231"/>
      <c r="I35" s="232">
        <f>ROUND(E35*H35,2)</f>
        <v>0</v>
      </c>
      <c r="J35" s="231"/>
      <c r="K35" s="232">
        <f>ROUND(E35*J35,2)</f>
        <v>0</v>
      </c>
      <c r="L35" s="232">
        <v>21</v>
      </c>
      <c r="M35" s="232">
        <f>G35*(1+L35/100)</f>
        <v>0</v>
      </c>
      <c r="N35" s="222">
        <v>0.48509999999999998</v>
      </c>
      <c r="O35" s="222">
        <f>ROUND(E35*N35,5)</f>
        <v>558.83519999999999</v>
      </c>
      <c r="P35" s="222">
        <v>0</v>
      </c>
      <c r="Q35" s="222">
        <f>ROUND(E35*P35,5)</f>
        <v>0</v>
      </c>
      <c r="R35" s="222"/>
      <c r="S35" s="222"/>
      <c r="T35" s="223">
        <v>0.03</v>
      </c>
      <c r="U35" s="222">
        <f>ROUND(E35*T35,2)</f>
        <v>34.56</v>
      </c>
      <c r="V35" s="212"/>
      <c r="W35" s="212"/>
      <c r="X35" s="212"/>
      <c r="Y35" s="212"/>
      <c r="Z35" s="212"/>
      <c r="AA35" s="212"/>
      <c r="AB35" s="212"/>
      <c r="AC35" s="212"/>
      <c r="AD35" s="212"/>
      <c r="AE35" s="212" t="s">
        <v>102</v>
      </c>
      <c r="AF35" s="212"/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ht="22.5" outlineLevel="1" x14ac:dyDescent="0.2">
      <c r="A36" s="213">
        <v>20</v>
      </c>
      <c r="B36" s="219" t="s">
        <v>151</v>
      </c>
      <c r="C36" s="264" t="s">
        <v>152</v>
      </c>
      <c r="D36" s="221" t="s">
        <v>101</v>
      </c>
      <c r="E36" s="228">
        <v>1152</v>
      </c>
      <c r="F36" s="231"/>
      <c r="G36" s="232">
        <f>ROUND(E36*F36,2)</f>
        <v>0</v>
      </c>
      <c r="H36" s="231"/>
      <c r="I36" s="232">
        <f>ROUND(E36*H36,2)</f>
        <v>0</v>
      </c>
      <c r="J36" s="231"/>
      <c r="K36" s="232">
        <f>ROUND(E36*J36,2)</f>
        <v>0</v>
      </c>
      <c r="L36" s="232">
        <v>21</v>
      </c>
      <c r="M36" s="232">
        <f>G36*(1+L36/100)</f>
        <v>0</v>
      </c>
      <c r="N36" s="222">
        <v>0.15826000000000001</v>
      </c>
      <c r="O36" s="222">
        <f>ROUND(E36*N36,5)</f>
        <v>182.31551999999999</v>
      </c>
      <c r="P36" s="222">
        <v>0</v>
      </c>
      <c r="Q36" s="222">
        <f>ROUND(E36*P36,5)</f>
        <v>0</v>
      </c>
      <c r="R36" s="222"/>
      <c r="S36" s="222"/>
      <c r="T36" s="223">
        <v>2.4E-2</v>
      </c>
      <c r="U36" s="222">
        <f>ROUND(E36*T36,2)</f>
        <v>27.65</v>
      </c>
      <c r="V36" s="212"/>
      <c r="W36" s="212"/>
      <c r="X36" s="212"/>
      <c r="Y36" s="212"/>
      <c r="Z36" s="212"/>
      <c r="AA36" s="212"/>
      <c r="AB36" s="212"/>
      <c r="AC36" s="212"/>
      <c r="AD36" s="212"/>
      <c r="AE36" s="212" t="s">
        <v>102</v>
      </c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ht="22.5" outlineLevel="1" x14ac:dyDescent="0.2">
      <c r="A37" s="213">
        <v>21</v>
      </c>
      <c r="B37" s="219" t="s">
        <v>153</v>
      </c>
      <c r="C37" s="264" t="s">
        <v>154</v>
      </c>
      <c r="D37" s="221" t="s">
        <v>101</v>
      </c>
      <c r="E37" s="228">
        <v>50</v>
      </c>
      <c r="F37" s="231"/>
      <c r="G37" s="232">
        <f>ROUND(E37*F37,2)</f>
        <v>0</v>
      </c>
      <c r="H37" s="231"/>
      <c r="I37" s="232">
        <f>ROUND(E37*H37,2)</f>
        <v>0</v>
      </c>
      <c r="J37" s="231"/>
      <c r="K37" s="232">
        <f>ROUND(E37*J37,2)</f>
        <v>0</v>
      </c>
      <c r="L37" s="232">
        <v>21</v>
      </c>
      <c r="M37" s="232">
        <f>G37*(1+L37/100)</f>
        <v>0</v>
      </c>
      <c r="N37" s="222">
        <v>0.36834</v>
      </c>
      <c r="O37" s="222">
        <f>ROUND(E37*N37,5)</f>
        <v>18.417000000000002</v>
      </c>
      <c r="P37" s="222">
        <v>0</v>
      </c>
      <c r="Q37" s="222">
        <f>ROUND(E37*P37,5)</f>
        <v>0</v>
      </c>
      <c r="R37" s="222"/>
      <c r="S37" s="222"/>
      <c r="T37" s="223">
        <v>3.3000000000000002E-2</v>
      </c>
      <c r="U37" s="222">
        <f>ROUND(E37*T37,2)</f>
        <v>1.65</v>
      </c>
      <c r="V37" s="212"/>
      <c r="W37" s="212"/>
      <c r="X37" s="212"/>
      <c r="Y37" s="212"/>
      <c r="Z37" s="212"/>
      <c r="AA37" s="212"/>
      <c r="AB37" s="212"/>
      <c r="AC37" s="212"/>
      <c r="AD37" s="212"/>
      <c r="AE37" s="212" t="s">
        <v>102</v>
      </c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1" x14ac:dyDescent="0.2">
      <c r="A38" s="213">
        <v>22</v>
      </c>
      <c r="B38" s="219" t="s">
        <v>155</v>
      </c>
      <c r="C38" s="264" t="s">
        <v>156</v>
      </c>
      <c r="D38" s="221" t="s">
        <v>101</v>
      </c>
      <c r="E38" s="228">
        <v>1177</v>
      </c>
      <c r="F38" s="231"/>
      <c r="G38" s="232">
        <f>ROUND(E38*F38,2)</f>
        <v>0</v>
      </c>
      <c r="H38" s="231"/>
      <c r="I38" s="232">
        <f>ROUND(E38*H38,2)</f>
        <v>0</v>
      </c>
      <c r="J38" s="231"/>
      <c r="K38" s="232">
        <f>ROUND(E38*J38,2)</f>
        <v>0</v>
      </c>
      <c r="L38" s="232">
        <v>21</v>
      </c>
      <c r="M38" s="232">
        <f>G38*(1+L38/100)</f>
        <v>0</v>
      </c>
      <c r="N38" s="222">
        <v>0.30651</v>
      </c>
      <c r="O38" s="222">
        <f>ROUND(E38*N38,5)</f>
        <v>360.76227</v>
      </c>
      <c r="P38" s="222">
        <v>0</v>
      </c>
      <c r="Q38" s="222">
        <f>ROUND(E38*P38,5)</f>
        <v>0</v>
      </c>
      <c r="R38" s="222"/>
      <c r="S38" s="222"/>
      <c r="T38" s="223">
        <v>2.5000000000000001E-2</v>
      </c>
      <c r="U38" s="222">
        <f>ROUND(E38*T38,2)</f>
        <v>29.43</v>
      </c>
      <c r="V38" s="212"/>
      <c r="W38" s="212"/>
      <c r="X38" s="212"/>
      <c r="Y38" s="212"/>
      <c r="Z38" s="212"/>
      <c r="AA38" s="212"/>
      <c r="AB38" s="212"/>
      <c r="AC38" s="212"/>
      <c r="AD38" s="212"/>
      <c r="AE38" s="212" t="s">
        <v>102</v>
      </c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1" x14ac:dyDescent="0.2">
      <c r="A39" s="213">
        <v>23</v>
      </c>
      <c r="B39" s="219" t="s">
        <v>157</v>
      </c>
      <c r="C39" s="264" t="s">
        <v>158</v>
      </c>
      <c r="D39" s="221" t="s">
        <v>101</v>
      </c>
      <c r="E39" s="228">
        <v>233</v>
      </c>
      <c r="F39" s="231"/>
      <c r="G39" s="232">
        <f>ROUND(E39*F39,2)</f>
        <v>0</v>
      </c>
      <c r="H39" s="231"/>
      <c r="I39" s="232">
        <f>ROUND(E39*H39,2)</f>
        <v>0</v>
      </c>
      <c r="J39" s="231"/>
      <c r="K39" s="232">
        <f>ROUND(E39*J39,2)</f>
        <v>0</v>
      </c>
      <c r="L39" s="232">
        <v>21</v>
      </c>
      <c r="M39" s="232">
        <f>G39*(1+L39/100)</f>
        <v>0</v>
      </c>
      <c r="N39" s="222">
        <v>0.33206000000000002</v>
      </c>
      <c r="O39" s="222">
        <f>ROUND(E39*N39,5)</f>
        <v>77.369979999999998</v>
      </c>
      <c r="P39" s="222">
        <v>0</v>
      </c>
      <c r="Q39" s="222">
        <f>ROUND(E39*P39,5)</f>
        <v>0</v>
      </c>
      <c r="R39" s="222"/>
      <c r="S39" s="222"/>
      <c r="T39" s="223">
        <v>2.5000000000000001E-2</v>
      </c>
      <c r="U39" s="222">
        <f>ROUND(E39*T39,2)</f>
        <v>5.83</v>
      </c>
      <c r="V39" s="212"/>
      <c r="W39" s="212"/>
      <c r="X39" s="212"/>
      <c r="Y39" s="212"/>
      <c r="Z39" s="212"/>
      <c r="AA39" s="212"/>
      <c r="AB39" s="212"/>
      <c r="AC39" s="212"/>
      <c r="AD39" s="212"/>
      <c r="AE39" s="212" t="s">
        <v>102</v>
      </c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1" x14ac:dyDescent="0.2">
      <c r="A40" s="213">
        <v>24</v>
      </c>
      <c r="B40" s="219" t="s">
        <v>159</v>
      </c>
      <c r="C40" s="264" t="s">
        <v>160</v>
      </c>
      <c r="D40" s="221" t="s">
        <v>101</v>
      </c>
      <c r="E40" s="228">
        <v>1133</v>
      </c>
      <c r="F40" s="231"/>
      <c r="G40" s="232">
        <f>ROUND(E40*F40,2)</f>
        <v>0</v>
      </c>
      <c r="H40" s="231"/>
      <c r="I40" s="232">
        <f>ROUND(E40*H40,2)</f>
        <v>0</v>
      </c>
      <c r="J40" s="231"/>
      <c r="K40" s="232">
        <f>ROUND(E40*J40,2)</f>
        <v>0</v>
      </c>
      <c r="L40" s="232">
        <v>21</v>
      </c>
      <c r="M40" s="232">
        <f>G40*(1+L40/100)</f>
        <v>0</v>
      </c>
      <c r="N40" s="222">
        <v>5.6100000000000004E-3</v>
      </c>
      <c r="O40" s="222">
        <f>ROUND(E40*N40,5)</f>
        <v>6.3561300000000003</v>
      </c>
      <c r="P40" s="222">
        <v>0</v>
      </c>
      <c r="Q40" s="222">
        <f>ROUND(E40*P40,5)</f>
        <v>0</v>
      </c>
      <c r="R40" s="222"/>
      <c r="S40" s="222"/>
      <c r="T40" s="223">
        <v>4.0000000000000001E-3</v>
      </c>
      <c r="U40" s="222">
        <f>ROUND(E40*T40,2)</f>
        <v>4.53</v>
      </c>
      <c r="V40" s="212"/>
      <c r="W40" s="212"/>
      <c r="X40" s="212"/>
      <c r="Y40" s="212"/>
      <c r="Z40" s="212"/>
      <c r="AA40" s="212"/>
      <c r="AB40" s="212"/>
      <c r="AC40" s="212"/>
      <c r="AD40" s="212"/>
      <c r="AE40" s="212" t="s">
        <v>102</v>
      </c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1" x14ac:dyDescent="0.2">
      <c r="A41" s="213">
        <v>25</v>
      </c>
      <c r="B41" s="219" t="s">
        <v>161</v>
      </c>
      <c r="C41" s="264" t="s">
        <v>162</v>
      </c>
      <c r="D41" s="221" t="s">
        <v>101</v>
      </c>
      <c r="E41" s="228">
        <v>1133</v>
      </c>
      <c r="F41" s="231"/>
      <c r="G41" s="232">
        <f>ROUND(E41*F41,2)</f>
        <v>0</v>
      </c>
      <c r="H41" s="231"/>
      <c r="I41" s="232">
        <f>ROUND(E41*H41,2)</f>
        <v>0</v>
      </c>
      <c r="J41" s="231"/>
      <c r="K41" s="232">
        <f>ROUND(E41*J41,2)</f>
        <v>0</v>
      </c>
      <c r="L41" s="232">
        <v>21</v>
      </c>
      <c r="M41" s="232">
        <f>G41*(1+L41/100)</f>
        <v>0</v>
      </c>
      <c r="N41" s="222">
        <v>7.1000000000000002E-4</v>
      </c>
      <c r="O41" s="222">
        <f>ROUND(E41*N41,5)</f>
        <v>0.80442999999999998</v>
      </c>
      <c r="P41" s="222">
        <v>0</v>
      </c>
      <c r="Q41" s="222">
        <f>ROUND(E41*P41,5)</f>
        <v>0</v>
      </c>
      <c r="R41" s="222"/>
      <c r="S41" s="222"/>
      <c r="T41" s="223">
        <v>2E-3</v>
      </c>
      <c r="U41" s="222">
        <f>ROUND(E41*T41,2)</f>
        <v>2.27</v>
      </c>
      <c r="V41" s="212"/>
      <c r="W41" s="212"/>
      <c r="X41" s="212"/>
      <c r="Y41" s="212"/>
      <c r="Z41" s="212"/>
      <c r="AA41" s="212"/>
      <c r="AB41" s="212"/>
      <c r="AC41" s="212"/>
      <c r="AD41" s="212"/>
      <c r="AE41" s="212" t="s">
        <v>102</v>
      </c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1" x14ac:dyDescent="0.2">
      <c r="A42" s="213">
        <v>26</v>
      </c>
      <c r="B42" s="219" t="s">
        <v>163</v>
      </c>
      <c r="C42" s="264" t="s">
        <v>164</v>
      </c>
      <c r="D42" s="221" t="s">
        <v>101</v>
      </c>
      <c r="E42" s="228">
        <v>1133</v>
      </c>
      <c r="F42" s="231"/>
      <c r="G42" s="232">
        <f>ROUND(E42*F42,2)</f>
        <v>0</v>
      </c>
      <c r="H42" s="231"/>
      <c r="I42" s="232">
        <f>ROUND(E42*H42,2)</f>
        <v>0</v>
      </c>
      <c r="J42" s="231"/>
      <c r="K42" s="232">
        <f>ROUND(E42*J42,2)</f>
        <v>0</v>
      </c>
      <c r="L42" s="232">
        <v>21</v>
      </c>
      <c r="M42" s="232">
        <f>G42*(1+L42/100)</f>
        <v>0</v>
      </c>
      <c r="N42" s="222">
        <v>0.10141</v>
      </c>
      <c r="O42" s="222">
        <f>ROUND(E42*N42,5)</f>
        <v>114.89753</v>
      </c>
      <c r="P42" s="222">
        <v>0</v>
      </c>
      <c r="Q42" s="222">
        <f>ROUND(E42*P42,5)</f>
        <v>0</v>
      </c>
      <c r="R42" s="222"/>
      <c r="S42" s="222"/>
      <c r="T42" s="223">
        <v>1.4999999999999999E-2</v>
      </c>
      <c r="U42" s="222">
        <f>ROUND(E42*T42,2)</f>
        <v>17</v>
      </c>
      <c r="V42" s="212"/>
      <c r="W42" s="212"/>
      <c r="X42" s="212"/>
      <c r="Y42" s="212"/>
      <c r="Z42" s="212"/>
      <c r="AA42" s="212"/>
      <c r="AB42" s="212"/>
      <c r="AC42" s="212"/>
      <c r="AD42" s="212"/>
      <c r="AE42" s="212" t="s">
        <v>102</v>
      </c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1" x14ac:dyDescent="0.2">
      <c r="A43" s="213">
        <v>27</v>
      </c>
      <c r="B43" s="219" t="s">
        <v>165</v>
      </c>
      <c r="C43" s="264" t="s">
        <v>166</v>
      </c>
      <c r="D43" s="221" t="s">
        <v>101</v>
      </c>
      <c r="E43" s="228">
        <v>50</v>
      </c>
      <c r="F43" s="231"/>
      <c r="G43" s="232">
        <f>ROUND(E43*F43,2)</f>
        <v>0</v>
      </c>
      <c r="H43" s="231"/>
      <c r="I43" s="232">
        <f>ROUND(E43*H43,2)</f>
        <v>0</v>
      </c>
      <c r="J43" s="231"/>
      <c r="K43" s="232">
        <f>ROUND(E43*J43,2)</f>
        <v>0</v>
      </c>
      <c r="L43" s="232">
        <v>21</v>
      </c>
      <c r="M43" s="232">
        <f>G43*(1+L43/100)</f>
        <v>0</v>
      </c>
      <c r="N43" s="222">
        <v>7.3899999999999993E-2</v>
      </c>
      <c r="O43" s="222">
        <f>ROUND(E43*N43,5)</f>
        <v>3.6949999999999998</v>
      </c>
      <c r="P43" s="222">
        <v>0</v>
      </c>
      <c r="Q43" s="222">
        <f>ROUND(E43*P43,5)</f>
        <v>0</v>
      </c>
      <c r="R43" s="222"/>
      <c r="S43" s="222"/>
      <c r="T43" s="223">
        <v>0.47799999999999998</v>
      </c>
      <c r="U43" s="222">
        <f>ROUND(E43*T43,2)</f>
        <v>23.9</v>
      </c>
      <c r="V43" s="212"/>
      <c r="W43" s="212"/>
      <c r="X43" s="212"/>
      <c r="Y43" s="212"/>
      <c r="Z43" s="212"/>
      <c r="AA43" s="212"/>
      <c r="AB43" s="212"/>
      <c r="AC43" s="212"/>
      <c r="AD43" s="212"/>
      <c r="AE43" s="212" t="s">
        <v>102</v>
      </c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1" x14ac:dyDescent="0.2">
      <c r="A44" s="213">
        <v>28</v>
      </c>
      <c r="B44" s="219" t="s">
        <v>167</v>
      </c>
      <c r="C44" s="264" t="s">
        <v>168</v>
      </c>
      <c r="D44" s="221" t="s">
        <v>101</v>
      </c>
      <c r="E44" s="228">
        <v>32</v>
      </c>
      <c r="F44" s="231"/>
      <c r="G44" s="232">
        <f>ROUND(E44*F44,2)</f>
        <v>0</v>
      </c>
      <c r="H44" s="231"/>
      <c r="I44" s="232">
        <f>ROUND(E44*H44,2)</f>
        <v>0</v>
      </c>
      <c r="J44" s="231"/>
      <c r="K44" s="232">
        <f>ROUND(E44*J44,2)</f>
        <v>0</v>
      </c>
      <c r="L44" s="232">
        <v>21</v>
      </c>
      <c r="M44" s="232">
        <f>G44*(1+L44/100)</f>
        <v>0</v>
      </c>
      <c r="N44" s="222">
        <v>0.14957999999999999</v>
      </c>
      <c r="O44" s="222">
        <f>ROUND(E44*N44,5)</f>
        <v>4.7865599999999997</v>
      </c>
      <c r="P44" s="222">
        <v>0</v>
      </c>
      <c r="Q44" s="222">
        <f>ROUND(E44*P44,5)</f>
        <v>0</v>
      </c>
      <c r="R44" s="222"/>
      <c r="S44" s="222"/>
      <c r="T44" s="223">
        <v>0.52100000000000002</v>
      </c>
      <c r="U44" s="222">
        <f>ROUND(E44*T44,2)</f>
        <v>16.670000000000002</v>
      </c>
      <c r="V44" s="212"/>
      <c r="W44" s="212"/>
      <c r="X44" s="212"/>
      <c r="Y44" s="212"/>
      <c r="Z44" s="212"/>
      <c r="AA44" s="212"/>
      <c r="AB44" s="212"/>
      <c r="AC44" s="212"/>
      <c r="AD44" s="212"/>
      <c r="AE44" s="212" t="s">
        <v>102</v>
      </c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1" x14ac:dyDescent="0.2">
      <c r="A45" s="213">
        <v>29</v>
      </c>
      <c r="B45" s="219" t="s">
        <v>169</v>
      </c>
      <c r="C45" s="264" t="s">
        <v>170</v>
      </c>
      <c r="D45" s="221" t="s">
        <v>107</v>
      </c>
      <c r="E45" s="228">
        <v>3.5</v>
      </c>
      <c r="F45" s="231"/>
      <c r="G45" s="232">
        <f>ROUND(E45*F45,2)</f>
        <v>0</v>
      </c>
      <c r="H45" s="231"/>
      <c r="I45" s="232">
        <f>ROUND(E45*H45,2)</f>
        <v>0</v>
      </c>
      <c r="J45" s="231"/>
      <c r="K45" s="232">
        <f>ROUND(E45*J45,2)</f>
        <v>0</v>
      </c>
      <c r="L45" s="232">
        <v>21</v>
      </c>
      <c r="M45" s="232">
        <f>G45*(1+L45/100)</f>
        <v>0</v>
      </c>
      <c r="N45" s="222">
        <v>3.5999999999999999E-3</v>
      </c>
      <c r="O45" s="222">
        <f>ROUND(E45*N45,5)</f>
        <v>1.26E-2</v>
      </c>
      <c r="P45" s="222">
        <v>0</v>
      </c>
      <c r="Q45" s="222">
        <f>ROUND(E45*P45,5)</f>
        <v>0</v>
      </c>
      <c r="R45" s="222"/>
      <c r="S45" s="222"/>
      <c r="T45" s="223">
        <v>4.5999999999999999E-2</v>
      </c>
      <c r="U45" s="222">
        <f>ROUND(E45*T45,2)</f>
        <v>0.16</v>
      </c>
      <c r="V45" s="212"/>
      <c r="W45" s="212"/>
      <c r="X45" s="212"/>
      <c r="Y45" s="212"/>
      <c r="Z45" s="212"/>
      <c r="AA45" s="212"/>
      <c r="AB45" s="212"/>
      <c r="AC45" s="212"/>
      <c r="AD45" s="212"/>
      <c r="AE45" s="212" t="s">
        <v>102</v>
      </c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1" x14ac:dyDescent="0.2">
      <c r="A46" s="213">
        <v>30</v>
      </c>
      <c r="B46" s="219" t="s">
        <v>171</v>
      </c>
      <c r="C46" s="264" t="s">
        <v>172</v>
      </c>
      <c r="D46" s="221" t="s">
        <v>101</v>
      </c>
      <c r="E46" s="228">
        <v>82.82</v>
      </c>
      <c r="F46" s="231"/>
      <c r="G46" s="232">
        <f>ROUND(E46*F46,2)</f>
        <v>0</v>
      </c>
      <c r="H46" s="231"/>
      <c r="I46" s="232">
        <f>ROUND(E46*H46,2)</f>
        <v>0</v>
      </c>
      <c r="J46" s="231"/>
      <c r="K46" s="232">
        <f>ROUND(E46*J46,2)</f>
        <v>0</v>
      </c>
      <c r="L46" s="232">
        <v>21</v>
      </c>
      <c r="M46" s="232">
        <f>G46*(1+L46/100)</f>
        <v>0</v>
      </c>
      <c r="N46" s="222">
        <v>0.17280000000000001</v>
      </c>
      <c r="O46" s="222">
        <f>ROUND(E46*N46,5)</f>
        <v>14.311299999999999</v>
      </c>
      <c r="P46" s="222">
        <v>0</v>
      </c>
      <c r="Q46" s="222">
        <f>ROUND(E46*P46,5)</f>
        <v>0</v>
      </c>
      <c r="R46" s="222"/>
      <c r="S46" s="222"/>
      <c r="T46" s="223">
        <v>0</v>
      </c>
      <c r="U46" s="222">
        <f>ROUND(E46*T46,2)</f>
        <v>0</v>
      </c>
      <c r="V46" s="212"/>
      <c r="W46" s="212"/>
      <c r="X46" s="212"/>
      <c r="Y46" s="212"/>
      <c r="Z46" s="212"/>
      <c r="AA46" s="212"/>
      <c r="AB46" s="212"/>
      <c r="AC46" s="212"/>
      <c r="AD46" s="212"/>
      <c r="AE46" s="212" t="s">
        <v>148</v>
      </c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x14ac:dyDescent="0.2">
      <c r="A47" s="214" t="s">
        <v>97</v>
      </c>
      <c r="B47" s="220" t="s">
        <v>60</v>
      </c>
      <c r="C47" s="266" t="s">
        <v>61</v>
      </c>
      <c r="D47" s="225"/>
      <c r="E47" s="230"/>
      <c r="F47" s="233"/>
      <c r="G47" s="233">
        <f>SUMIF(AE48:AE62,"&lt;&gt;NOR",G48:G62)</f>
        <v>0</v>
      </c>
      <c r="H47" s="233"/>
      <c r="I47" s="233">
        <f>SUM(I48:I62)</f>
        <v>0</v>
      </c>
      <c r="J47" s="233"/>
      <c r="K47" s="233">
        <f>SUM(K48:K62)</f>
        <v>0</v>
      </c>
      <c r="L47" s="233"/>
      <c r="M47" s="233">
        <f>SUM(M48:M62)</f>
        <v>0</v>
      </c>
      <c r="N47" s="226"/>
      <c r="O47" s="226">
        <f>SUM(O48:O62)</f>
        <v>26.88138</v>
      </c>
      <c r="P47" s="226"/>
      <c r="Q47" s="226">
        <f>SUM(Q48:Q62)</f>
        <v>0</v>
      </c>
      <c r="R47" s="226"/>
      <c r="S47" s="226"/>
      <c r="T47" s="227"/>
      <c r="U47" s="226">
        <f>SUM(U48:U62)</f>
        <v>119.24</v>
      </c>
      <c r="AE47" t="s">
        <v>98</v>
      </c>
    </row>
    <row r="48" spans="1:60" ht="22.5" outlineLevel="1" x14ac:dyDescent="0.2">
      <c r="A48" s="213">
        <v>31</v>
      </c>
      <c r="B48" s="219" t="s">
        <v>173</v>
      </c>
      <c r="C48" s="264" t="s">
        <v>174</v>
      </c>
      <c r="D48" s="221" t="s">
        <v>175</v>
      </c>
      <c r="E48" s="228">
        <v>2</v>
      </c>
      <c r="F48" s="231"/>
      <c r="G48" s="232">
        <f>ROUND(E48*F48,2)</f>
        <v>0</v>
      </c>
      <c r="H48" s="231"/>
      <c r="I48" s="232">
        <f>ROUND(E48*H48,2)</f>
        <v>0</v>
      </c>
      <c r="J48" s="231"/>
      <c r="K48" s="232">
        <f>ROUND(E48*J48,2)</f>
        <v>0</v>
      </c>
      <c r="L48" s="232">
        <v>21</v>
      </c>
      <c r="M48" s="232">
        <f>G48*(1+L48/100)</f>
        <v>0</v>
      </c>
      <c r="N48" s="222">
        <v>3.0596700000000001</v>
      </c>
      <c r="O48" s="222">
        <f>ROUND(E48*N48,5)</f>
        <v>6.1193400000000002</v>
      </c>
      <c r="P48" s="222">
        <v>0</v>
      </c>
      <c r="Q48" s="222">
        <f>ROUND(E48*P48,5)</f>
        <v>0</v>
      </c>
      <c r="R48" s="222"/>
      <c r="S48" s="222"/>
      <c r="T48" s="223">
        <v>5.024</v>
      </c>
      <c r="U48" s="222">
        <f>ROUND(E48*T48,2)</f>
        <v>10.050000000000001</v>
      </c>
      <c r="V48" s="212"/>
      <c r="W48" s="212"/>
      <c r="X48" s="212"/>
      <c r="Y48" s="212"/>
      <c r="Z48" s="212"/>
      <c r="AA48" s="212"/>
      <c r="AB48" s="212"/>
      <c r="AC48" s="212"/>
      <c r="AD48" s="212"/>
      <c r="AE48" s="212" t="s">
        <v>102</v>
      </c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ht="22.5" outlineLevel="1" x14ac:dyDescent="0.2">
      <c r="A49" s="213">
        <v>32</v>
      </c>
      <c r="B49" s="219" t="s">
        <v>176</v>
      </c>
      <c r="C49" s="264" t="s">
        <v>177</v>
      </c>
      <c r="D49" s="221" t="s">
        <v>175</v>
      </c>
      <c r="E49" s="228">
        <v>4</v>
      </c>
      <c r="F49" s="231"/>
      <c r="G49" s="232">
        <f>ROUND(E49*F49,2)</f>
        <v>0</v>
      </c>
      <c r="H49" s="231"/>
      <c r="I49" s="232">
        <f>ROUND(E49*H49,2)</f>
        <v>0</v>
      </c>
      <c r="J49" s="231"/>
      <c r="K49" s="232">
        <f>ROUND(E49*J49,2)</f>
        <v>0</v>
      </c>
      <c r="L49" s="232">
        <v>21</v>
      </c>
      <c r="M49" s="232">
        <f>G49*(1+L49/100)</f>
        <v>0</v>
      </c>
      <c r="N49" s="222">
        <v>0.10236000000000001</v>
      </c>
      <c r="O49" s="222">
        <f>ROUND(E49*N49,5)</f>
        <v>0.40944000000000003</v>
      </c>
      <c r="P49" s="222">
        <v>0</v>
      </c>
      <c r="Q49" s="222">
        <f>ROUND(E49*P49,5)</f>
        <v>0</v>
      </c>
      <c r="R49" s="222"/>
      <c r="S49" s="222"/>
      <c r="T49" s="223">
        <v>1.6890000000000001</v>
      </c>
      <c r="U49" s="222">
        <f>ROUND(E49*T49,2)</f>
        <v>6.76</v>
      </c>
      <c r="V49" s="212"/>
      <c r="W49" s="212"/>
      <c r="X49" s="212"/>
      <c r="Y49" s="212"/>
      <c r="Z49" s="212"/>
      <c r="AA49" s="212"/>
      <c r="AB49" s="212"/>
      <c r="AC49" s="212"/>
      <c r="AD49" s="212"/>
      <c r="AE49" s="212" t="s">
        <v>102</v>
      </c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ht="22.5" outlineLevel="1" x14ac:dyDescent="0.2">
      <c r="A50" s="213">
        <v>33</v>
      </c>
      <c r="B50" s="219" t="s">
        <v>178</v>
      </c>
      <c r="C50" s="264" t="s">
        <v>179</v>
      </c>
      <c r="D50" s="221" t="s">
        <v>175</v>
      </c>
      <c r="E50" s="228">
        <v>2</v>
      </c>
      <c r="F50" s="231"/>
      <c r="G50" s="232">
        <f>ROUND(E50*F50,2)</f>
        <v>0</v>
      </c>
      <c r="H50" s="231"/>
      <c r="I50" s="232">
        <f>ROUND(E50*H50,2)</f>
        <v>0</v>
      </c>
      <c r="J50" s="231"/>
      <c r="K50" s="232">
        <f>ROUND(E50*J50,2)</f>
        <v>0</v>
      </c>
      <c r="L50" s="232">
        <v>21</v>
      </c>
      <c r="M50" s="232">
        <f>G50*(1+L50/100)</f>
        <v>0</v>
      </c>
      <c r="N50" s="222">
        <v>0.16502</v>
      </c>
      <c r="O50" s="222">
        <f>ROUND(E50*N50,5)</f>
        <v>0.33004</v>
      </c>
      <c r="P50" s="222">
        <v>0</v>
      </c>
      <c r="Q50" s="222">
        <f>ROUND(E50*P50,5)</f>
        <v>0</v>
      </c>
      <c r="R50" s="222"/>
      <c r="S50" s="222"/>
      <c r="T50" s="223">
        <v>1.3140000000000001</v>
      </c>
      <c r="U50" s="222">
        <f>ROUND(E50*T50,2)</f>
        <v>2.63</v>
      </c>
      <c r="V50" s="212"/>
      <c r="W50" s="212"/>
      <c r="X50" s="212"/>
      <c r="Y50" s="212"/>
      <c r="Z50" s="212"/>
      <c r="AA50" s="212"/>
      <c r="AB50" s="212"/>
      <c r="AC50" s="212"/>
      <c r="AD50" s="212"/>
      <c r="AE50" s="212" t="s">
        <v>102</v>
      </c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1" x14ac:dyDescent="0.2">
      <c r="A51" s="213">
        <v>34</v>
      </c>
      <c r="B51" s="219" t="s">
        <v>180</v>
      </c>
      <c r="C51" s="264" t="s">
        <v>181</v>
      </c>
      <c r="D51" s="221" t="s">
        <v>175</v>
      </c>
      <c r="E51" s="228">
        <v>2</v>
      </c>
      <c r="F51" s="231"/>
      <c r="G51" s="232">
        <f>ROUND(E51*F51,2)</f>
        <v>0</v>
      </c>
      <c r="H51" s="231"/>
      <c r="I51" s="232">
        <f>ROUND(E51*H51,2)</f>
        <v>0</v>
      </c>
      <c r="J51" s="231"/>
      <c r="K51" s="232">
        <f>ROUND(E51*J51,2)</f>
        <v>0</v>
      </c>
      <c r="L51" s="232">
        <v>21</v>
      </c>
      <c r="M51" s="232">
        <f>G51*(1+L51/100)</f>
        <v>0</v>
      </c>
      <c r="N51" s="222">
        <v>2.4E-2</v>
      </c>
      <c r="O51" s="222">
        <f>ROUND(E51*N51,5)</f>
        <v>4.8000000000000001E-2</v>
      </c>
      <c r="P51" s="222">
        <v>0</v>
      </c>
      <c r="Q51" s="222">
        <f>ROUND(E51*P51,5)</f>
        <v>0</v>
      </c>
      <c r="R51" s="222"/>
      <c r="S51" s="222"/>
      <c r="T51" s="223">
        <v>0</v>
      </c>
      <c r="U51" s="222">
        <f>ROUND(E51*T51,2)</f>
        <v>0</v>
      </c>
      <c r="V51" s="212"/>
      <c r="W51" s="212"/>
      <c r="X51" s="212"/>
      <c r="Y51" s="212"/>
      <c r="Z51" s="212"/>
      <c r="AA51" s="212"/>
      <c r="AB51" s="212"/>
      <c r="AC51" s="212"/>
      <c r="AD51" s="212"/>
      <c r="AE51" s="212" t="s">
        <v>148</v>
      </c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1" x14ac:dyDescent="0.2">
      <c r="A52" s="213">
        <v>35</v>
      </c>
      <c r="B52" s="219" t="s">
        <v>182</v>
      </c>
      <c r="C52" s="264" t="s">
        <v>183</v>
      </c>
      <c r="D52" s="221" t="s">
        <v>175</v>
      </c>
      <c r="E52" s="228">
        <v>6</v>
      </c>
      <c r="F52" s="231"/>
      <c r="G52" s="232">
        <f>ROUND(E52*F52,2)</f>
        <v>0</v>
      </c>
      <c r="H52" s="231"/>
      <c r="I52" s="232">
        <f>ROUND(E52*H52,2)</f>
        <v>0</v>
      </c>
      <c r="J52" s="231"/>
      <c r="K52" s="232">
        <f>ROUND(E52*J52,2)</f>
        <v>0</v>
      </c>
      <c r="L52" s="232">
        <v>21</v>
      </c>
      <c r="M52" s="232">
        <f>G52*(1+L52/100)</f>
        <v>0</v>
      </c>
      <c r="N52" s="222">
        <v>6.8000000000000005E-2</v>
      </c>
      <c r="O52" s="222">
        <f>ROUND(E52*N52,5)</f>
        <v>0.40799999999999997</v>
      </c>
      <c r="P52" s="222">
        <v>0</v>
      </c>
      <c r="Q52" s="222">
        <f>ROUND(E52*P52,5)</f>
        <v>0</v>
      </c>
      <c r="R52" s="222"/>
      <c r="S52" s="222"/>
      <c r="T52" s="223">
        <v>0</v>
      </c>
      <c r="U52" s="222">
        <f>ROUND(E52*T52,2)</f>
        <v>0</v>
      </c>
      <c r="V52" s="212"/>
      <c r="W52" s="212"/>
      <c r="X52" s="212"/>
      <c r="Y52" s="212"/>
      <c r="Z52" s="212"/>
      <c r="AA52" s="212"/>
      <c r="AB52" s="212"/>
      <c r="AC52" s="212"/>
      <c r="AD52" s="212"/>
      <c r="AE52" s="212" t="s">
        <v>148</v>
      </c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1" x14ac:dyDescent="0.2">
      <c r="A53" s="213">
        <v>36</v>
      </c>
      <c r="B53" s="219" t="s">
        <v>184</v>
      </c>
      <c r="C53" s="264" t="s">
        <v>185</v>
      </c>
      <c r="D53" s="221" t="s">
        <v>175</v>
      </c>
      <c r="E53" s="228">
        <v>4</v>
      </c>
      <c r="F53" s="231"/>
      <c r="G53" s="232">
        <f>ROUND(E53*F53,2)</f>
        <v>0</v>
      </c>
      <c r="H53" s="231"/>
      <c r="I53" s="232">
        <f>ROUND(E53*H53,2)</f>
        <v>0</v>
      </c>
      <c r="J53" s="231"/>
      <c r="K53" s="232">
        <f>ROUND(E53*J53,2)</f>
        <v>0</v>
      </c>
      <c r="L53" s="232">
        <v>21</v>
      </c>
      <c r="M53" s="232">
        <f>G53*(1+L53/100)</f>
        <v>0</v>
      </c>
      <c r="N53" s="222">
        <v>5.3999999999999999E-2</v>
      </c>
      <c r="O53" s="222">
        <f>ROUND(E53*N53,5)</f>
        <v>0.216</v>
      </c>
      <c r="P53" s="222">
        <v>0</v>
      </c>
      <c r="Q53" s="222">
        <f>ROUND(E53*P53,5)</f>
        <v>0</v>
      </c>
      <c r="R53" s="222"/>
      <c r="S53" s="222"/>
      <c r="T53" s="223">
        <v>0</v>
      </c>
      <c r="U53" s="222">
        <f>ROUND(E53*T53,2)</f>
        <v>0</v>
      </c>
      <c r="V53" s="212"/>
      <c r="W53" s="212"/>
      <c r="X53" s="212"/>
      <c r="Y53" s="212"/>
      <c r="Z53" s="212"/>
      <c r="AA53" s="212"/>
      <c r="AB53" s="212"/>
      <c r="AC53" s="212"/>
      <c r="AD53" s="212"/>
      <c r="AE53" s="212" t="s">
        <v>148</v>
      </c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1" x14ac:dyDescent="0.2">
      <c r="A54" s="213">
        <v>37</v>
      </c>
      <c r="B54" s="219" t="s">
        <v>186</v>
      </c>
      <c r="C54" s="264" t="s">
        <v>187</v>
      </c>
      <c r="D54" s="221" t="s">
        <v>175</v>
      </c>
      <c r="E54" s="228">
        <v>4</v>
      </c>
      <c r="F54" s="231"/>
      <c r="G54" s="232">
        <f>ROUND(E54*F54,2)</f>
        <v>0</v>
      </c>
      <c r="H54" s="231"/>
      <c r="I54" s="232">
        <f>ROUND(E54*H54,2)</f>
        <v>0</v>
      </c>
      <c r="J54" s="231"/>
      <c r="K54" s="232">
        <f>ROUND(E54*J54,2)</f>
        <v>0</v>
      </c>
      <c r="L54" s="232">
        <v>21</v>
      </c>
      <c r="M54" s="232">
        <f>G54*(1+L54/100)</f>
        <v>0</v>
      </c>
      <c r="N54" s="222">
        <v>0.08</v>
      </c>
      <c r="O54" s="222">
        <f>ROUND(E54*N54,5)</f>
        <v>0.32</v>
      </c>
      <c r="P54" s="222">
        <v>0</v>
      </c>
      <c r="Q54" s="222">
        <f>ROUND(E54*P54,5)</f>
        <v>0</v>
      </c>
      <c r="R54" s="222"/>
      <c r="S54" s="222"/>
      <c r="T54" s="223">
        <v>0</v>
      </c>
      <c r="U54" s="222">
        <f>ROUND(E54*T54,2)</f>
        <v>0</v>
      </c>
      <c r="V54" s="212"/>
      <c r="W54" s="212"/>
      <c r="X54" s="212"/>
      <c r="Y54" s="212"/>
      <c r="Z54" s="212"/>
      <c r="AA54" s="212"/>
      <c r="AB54" s="212"/>
      <c r="AC54" s="212"/>
      <c r="AD54" s="212"/>
      <c r="AE54" s="212" t="s">
        <v>148</v>
      </c>
      <c r="AF54" s="212"/>
      <c r="AG54" s="212"/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1" x14ac:dyDescent="0.2">
      <c r="A55" s="213">
        <v>38</v>
      </c>
      <c r="B55" s="219" t="s">
        <v>188</v>
      </c>
      <c r="C55" s="264" t="s">
        <v>189</v>
      </c>
      <c r="D55" s="221" t="s">
        <v>175</v>
      </c>
      <c r="E55" s="228">
        <v>3</v>
      </c>
      <c r="F55" s="231"/>
      <c r="G55" s="232">
        <f>ROUND(E55*F55,2)</f>
        <v>0</v>
      </c>
      <c r="H55" s="231"/>
      <c r="I55" s="232">
        <f>ROUND(E55*H55,2)</f>
        <v>0</v>
      </c>
      <c r="J55" s="231"/>
      <c r="K55" s="232">
        <f>ROUND(E55*J55,2)</f>
        <v>0</v>
      </c>
      <c r="L55" s="232">
        <v>21</v>
      </c>
      <c r="M55" s="232">
        <f>G55*(1+L55/100)</f>
        <v>0</v>
      </c>
      <c r="N55" s="222">
        <v>0.25</v>
      </c>
      <c r="O55" s="222">
        <f>ROUND(E55*N55,5)</f>
        <v>0.75</v>
      </c>
      <c r="P55" s="222">
        <v>0</v>
      </c>
      <c r="Q55" s="222">
        <f>ROUND(E55*P55,5)</f>
        <v>0</v>
      </c>
      <c r="R55" s="222"/>
      <c r="S55" s="222"/>
      <c r="T55" s="223">
        <v>0</v>
      </c>
      <c r="U55" s="222">
        <f>ROUND(E55*T55,2)</f>
        <v>0</v>
      </c>
      <c r="V55" s="212"/>
      <c r="W55" s="212"/>
      <c r="X55" s="212"/>
      <c r="Y55" s="212"/>
      <c r="Z55" s="212"/>
      <c r="AA55" s="212"/>
      <c r="AB55" s="212"/>
      <c r="AC55" s="212"/>
      <c r="AD55" s="212"/>
      <c r="AE55" s="212" t="s">
        <v>148</v>
      </c>
      <c r="AF55" s="212"/>
      <c r="AG55" s="212"/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1" x14ac:dyDescent="0.2">
      <c r="A56" s="213">
        <v>39</v>
      </c>
      <c r="B56" s="219" t="s">
        <v>190</v>
      </c>
      <c r="C56" s="264" t="s">
        <v>191</v>
      </c>
      <c r="D56" s="221" t="s">
        <v>175</v>
      </c>
      <c r="E56" s="228">
        <v>6</v>
      </c>
      <c r="F56" s="231"/>
      <c r="G56" s="232">
        <f>ROUND(E56*F56,2)</f>
        <v>0</v>
      </c>
      <c r="H56" s="231"/>
      <c r="I56" s="232">
        <f>ROUND(E56*H56,2)</f>
        <v>0</v>
      </c>
      <c r="J56" s="231"/>
      <c r="K56" s="232">
        <f>ROUND(E56*J56,2)</f>
        <v>0</v>
      </c>
      <c r="L56" s="232">
        <v>21</v>
      </c>
      <c r="M56" s="232">
        <f>G56*(1+L56/100)</f>
        <v>0</v>
      </c>
      <c r="N56" s="222">
        <v>0.5</v>
      </c>
      <c r="O56" s="222">
        <f>ROUND(E56*N56,5)</f>
        <v>3</v>
      </c>
      <c r="P56" s="222">
        <v>0</v>
      </c>
      <c r="Q56" s="222">
        <f>ROUND(E56*P56,5)</f>
        <v>0</v>
      </c>
      <c r="R56" s="222"/>
      <c r="S56" s="222"/>
      <c r="T56" s="223">
        <v>0</v>
      </c>
      <c r="U56" s="222">
        <f>ROUND(E56*T56,2)</f>
        <v>0</v>
      </c>
      <c r="V56" s="212"/>
      <c r="W56" s="212"/>
      <c r="X56" s="212"/>
      <c r="Y56" s="212"/>
      <c r="Z56" s="212"/>
      <c r="AA56" s="212"/>
      <c r="AB56" s="212"/>
      <c r="AC56" s="212"/>
      <c r="AD56" s="212"/>
      <c r="AE56" s="212" t="s">
        <v>148</v>
      </c>
      <c r="AF56" s="212"/>
      <c r="AG56" s="212"/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ht="22.5" outlineLevel="1" x14ac:dyDescent="0.2">
      <c r="A57" s="213">
        <v>40</v>
      </c>
      <c r="B57" s="219" t="s">
        <v>192</v>
      </c>
      <c r="C57" s="264" t="s">
        <v>193</v>
      </c>
      <c r="D57" s="221" t="s">
        <v>175</v>
      </c>
      <c r="E57" s="228">
        <v>2</v>
      </c>
      <c r="F57" s="231"/>
      <c r="G57" s="232">
        <f>ROUND(E57*F57,2)</f>
        <v>0</v>
      </c>
      <c r="H57" s="231"/>
      <c r="I57" s="232">
        <f>ROUND(E57*H57,2)</f>
        <v>0</v>
      </c>
      <c r="J57" s="231"/>
      <c r="K57" s="232">
        <f>ROUND(E57*J57,2)</f>
        <v>0</v>
      </c>
      <c r="L57" s="232">
        <v>21</v>
      </c>
      <c r="M57" s="232">
        <f>G57*(1+L57/100)</f>
        <v>0</v>
      </c>
      <c r="N57" s="222">
        <v>0.505</v>
      </c>
      <c r="O57" s="222">
        <f>ROUND(E57*N57,5)</f>
        <v>1.01</v>
      </c>
      <c r="P57" s="222">
        <v>0</v>
      </c>
      <c r="Q57" s="222">
        <f>ROUND(E57*P57,5)</f>
        <v>0</v>
      </c>
      <c r="R57" s="222"/>
      <c r="S57" s="222"/>
      <c r="T57" s="223">
        <v>0</v>
      </c>
      <c r="U57" s="222">
        <f>ROUND(E57*T57,2)</f>
        <v>0</v>
      </c>
      <c r="V57" s="212"/>
      <c r="W57" s="212"/>
      <c r="X57" s="212"/>
      <c r="Y57" s="212"/>
      <c r="Z57" s="212"/>
      <c r="AA57" s="212"/>
      <c r="AB57" s="212"/>
      <c r="AC57" s="212"/>
      <c r="AD57" s="212"/>
      <c r="AE57" s="212" t="s">
        <v>148</v>
      </c>
      <c r="AF57" s="212"/>
      <c r="AG57" s="212"/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1" x14ac:dyDescent="0.2">
      <c r="A58" s="213">
        <v>41</v>
      </c>
      <c r="B58" s="219" t="s">
        <v>194</v>
      </c>
      <c r="C58" s="264" t="s">
        <v>195</v>
      </c>
      <c r="D58" s="221" t="s">
        <v>175</v>
      </c>
      <c r="E58" s="228">
        <v>1</v>
      </c>
      <c r="F58" s="231"/>
      <c r="G58" s="232">
        <f>ROUND(E58*F58,2)</f>
        <v>0</v>
      </c>
      <c r="H58" s="231"/>
      <c r="I58" s="232">
        <f>ROUND(E58*H58,2)</f>
        <v>0</v>
      </c>
      <c r="J58" s="231"/>
      <c r="K58" s="232">
        <f>ROUND(E58*J58,2)</f>
        <v>0</v>
      </c>
      <c r="L58" s="232">
        <v>21</v>
      </c>
      <c r="M58" s="232">
        <f>G58*(1+L58/100)</f>
        <v>0</v>
      </c>
      <c r="N58" s="222">
        <v>5.0999999999999997E-2</v>
      </c>
      <c r="O58" s="222">
        <f>ROUND(E58*N58,5)</f>
        <v>5.0999999999999997E-2</v>
      </c>
      <c r="P58" s="222">
        <v>0</v>
      </c>
      <c r="Q58" s="222">
        <f>ROUND(E58*P58,5)</f>
        <v>0</v>
      </c>
      <c r="R58" s="222"/>
      <c r="S58" s="222"/>
      <c r="T58" s="223">
        <v>0</v>
      </c>
      <c r="U58" s="222">
        <f>ROUND(E58*T58,2)</f>
        <v>0</v>
      </c>
      <c r="V58" s="212"/>
      <c r="W58" s="212"/>
      <c r="X58" s="212"/>
      <c r="Y58" s="212"/>
      <c r="Z58" s="212"/>
      <c r="AA58" s="212"/>
      <c r="AB58" s="212"/>
      <c r="AC58" s="212"/>
      <c r="AD58" s="212"/>
      <c r="AE58" s="212" t="s">
        <v>148</v>
      </c>
      <c r="AF58" s="212"/>
      <c r="AG58" s="212"/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1" x14ac:dyDescent="0.2">
      <c r="A59" s="213">
        <v>42</v>
      </c>
      <c r="B59" s="219" t="s">
        <v>182</v>
      </c>
      <c r="C59" s="264" t="s">
        <v>183</v>
      </c>
      <c r="D59" s="221" t="s">
        <v>175</v>
      </c>
      <c r="E59" s="228">
        <v>2</v>
      </c>
      <c r="F59" s="231"/>
      <c r="G59" s="232">
        <f>ROUND(E59*F59,2)</f>
        <v>0</v>
      </c>
      <c r="H59" s="231"/>
      <c r="I59" s="232">
        <f>ROUND(E59*H59,2)</f>
        <v>0</v>
      </c>
      <c r="J59" s="231"/>
      <c r="K59" s="232">
        <f>ROUND(E59*J59,2)</f>
        <v>0</v>
      </c>
      <c r="L59" s="232">
        <v>21</v>
      </c>
      <c r="M59" s="232">
        <f>G59*(1+L59/100)</f>
        <v>0</v>
      </c>
      <c r="N59" s="222">
        <v>6.8000000000000005E-2</v>
      </c>
      <c r="O59" s="222">
        <f>ROUND(E59*N59,5)</f>
        <v>0.13600000000000001</v>
      </c>
      <c r="P59" s="222">
        <v>0</v>
      </c>
      <c r="Q59" s="222">
        <f>ROUND(E59*P59,5)</f>
        <v>0</v>
      </c>
      <c r="R59" s="222"/>
      <c r="S59" s="222"/>
      <c r="T59" s="223">
        <v>0</v>
      </c>
      <c r="U59" s="222">
        <f>ROUND(E59*T59,2)</f>
        <v>0</v>
      </c>
      <c r="V59" s="212"/>
      <c r="W59" s="212"/>
      <c r="X59" s="212"/>
      <c r="Y59" s="212"/>
      <c r="Z59" s="212"/>
      <c r="AA59" s="212"/>
      <c r="AB59" s="212"/>
      <c r="AC59" s="212"/>
      <c r="AD59" s="212"/>
      <c r="AE59" s="212" t="s">
        <v>148</v>
      </c>
      <c r="AF59" s="212"/>
      <c r="AG59" s="212"/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1" x14ac:dyDescent="0.2">
      <c r="A60" s="213">
        <v>43</v>
      </c>
      <c r="B60" s="219" t="s">
        <v>196</v>
      </c>
      <c r="C60" s="264" t="s">
        <v>197</v>
      </c>
      <c r="D60" s="221" t="s">
        <v>175</v>
      </c>
      <c r="E60" s="228">
        <v>3</v>
      </c>
      <c r="F60" s="231"/>
      <c r="G60" s="232">
        <f>ROUND(E60*F60,2)</f>
        <v>0</v>
      </c>
      <c r="H60" s="231"/>
      <c r="I60" s="232">
        <f>ROUND(E60*H60,2)</f>
        <v>0</v>
      </c>
      <c r="J60" s="231"/>
      <c r="K60" s="232">
        <f>ROUND(E60*J60,2)</f>
        <v>0</v>
      </c>
      <c r="L60" s="232">
        <v>21</v>
      </c>
      <c r="M60" s="232">
        <f>G60*(1+L60/100)</f>
        <v>0</v>
      </c>
      <c r="N60" s="222">
        <v>0.43381999999999998</v>
      </c>
      <c r="O60" s="222">
        <f>ROUND(E60*N60,5)</f>
        <v>1.3014600000000001</v>
      </c>
      <c r="P60" s="222">
        <v>0</v>
      </c>
      <c r="Q60" s="222">
        <f>ROUND(E60*P60,5)</f>
        <v>0</v>
      </c>
      <c r="R60" s="222"/>
      <c r="S60" s="222"/>
      <c r="T60" s="223">
        <v>3.839</v>
      </c>
      <c r="U60" s="222">
        <f>ROUND(E60*T60,2)</f>
        <v>11.52</v>
      </c>
      <c r="V60" s="212"/>
      <c r="W60" s="212"/>
      <c r="X60" s="212"/>
      <c r="Y60" s="212"/>
      <c r="Z60" s="212"/>
      <c r="AA60" s="212"/>
      <c r="AB60" s="212"/>
      <c r="AC60" s="212"/>
      <c r="AD60" s="212"/>
      <c r="AE60" s="212" t="s">
        <v>102</v>
      </c>
      <c r="AF60" s="212"/>
      <c r="AG60" s="212"/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1" x14ac:dyDescent="0.2">
      <c r="A61" s="213">
        <v>44</v>
      </c>
      <c r="B61" s="219" t="s">
        <v>198</v>
      </c>
      <c r="C61" s="264" t="s">
        <v>199</v>
      </c>
      <c r="D61" s="221" t="s">
        <v>175</v>
      </c>
      <c r="E61" s="228">
        <v>15</v>
      </c>
      <c r="F61" s="231"/>
      <c r="G61" s="232">
        <f>ROUND(E61*F61,2)</f>
        <v>0</v>
      </c>
      <c r="H61" s="231"/>
      <c r="I61" s="232">
        <f>ROUND(E61*H61,2)</f>
        <v>0</v>
      </c>
      <c r="J61" s="231"/>
      <c r="K61" s="232">
        <f>ROUND(E61*J61,2)</f>
        <v>0</v>
      </c>
      <c r="L61" s="232">
        <v>21</v>
      </c>
      <c r="M61" s="232">
        <f>G61*(1+L61/100)</f>
        <v>0</v>
      </c>
      <c r="N61" s="222">
        <v>0.43093999999999999</v>
      </c>
      <c r="O61" s="222">
        <f>ROUND(E61*N61,5)</f>
        <v>6.4641000000000002</v>
      </c>
      <c r="P61" s="222">
        <v>0</v>
      </c>
      <c r="Q61" s="222">
        <f>ROUND(E61*P61,5)</f>
        <v>0</v>
      </c>
      <c r="R61" s="222"/>
      <c r="S61" s="222"/>
      <c r="T61" s="223">
        <v>3.8170000000000002</v>
      </c>
      <c r="U61" s="222">
        <f>ROUND(E61*T61,2)</f>
        <v>57.26</v>
      </c>
      <c r="V61" s="212"/>
      <c r="W61" s="212"/>
      <c r="X61" s="212"/>
      <c r="Y61" s="212"/>
      <c r="Z61" s="212"/>
      <c r="AA61" s="212"/>
      <c r="AB61" s="212"/>
      <c r="AC61" s="212"/>
      <c r="AD61" s="212"/>
      <c r="AE61" s="212" t="s">
        <v>102</v>
      </c>
      <c r="AF61" s="212"/>
      <c r="AG61" s="212"/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1" x14ac:dyDescent="0.2">
      <c r="A62" s="213">
        <v>45</v>
      </c>
      <c r="B62" s="219" t="s">
        <v>200</v>
      </c>
      <c r="C62" s="264" t="s">
        <v>201</v>
      </c>
      <c r="D62" s="221" t="s">
        <v>175</v>
      </c>
      <c r="E62" s="228">
        <v>20</v>
      </c>
      <c r="F62" s="231"/>
      <c r="G62" s="232">
        <f>ROUND(E62*F62,2)</f>
        <v>0</v>
      </c>
      <c r="H62" s="231"/>
      <c r="I62" s="232">
        <f>ROUND(E62*H62,2)</f>
        <v>0</v>
      </c>
      <c r="J62" s="231"/>
      <c r="K62" s="232">
        <f>ROUND(E62*J62,2)</f>
        <v>0</v>
      </c>
      <c r="L62" s="232">
        <v>21</v>
      </c>
      <c r="M62" s="232">
        <f>G62*(1+L62/100)</f>
        <v>0</v>
      </c>
      <c r="N62" s="222">
        <v>0.31590000000000001</v>
      </c>
      <c r="O62" s="222">
        <f>ROUND(E62*N62,5)</f>
        <v>6.3179999999999996</v>
      </c>
      <c r="P62" s="222">
        <v>0</v>
      </c>
      <c r="Q62" s="222">
        <f>ROUND(E62*P62,5)</f>
        <v>0</v>
      </c>
      <c r="R62" s="222"/>
      <c r="S62" s="222"/>
      <c r="T62" s="223">
        <v>1.5509999999999999</v>
      </c>
      <c r="U62" s="222">
        <f>ROUND(E62*T62,2)</f>
        <v>31.02</v>
      </c>
      <c r="V62" s="212"/>
      <c r="W62" s="212"/>
      <c r="X62" s="212"/>
      <c r="Y62" s="212"/>
      <c r="Z62" s="212"/>
      <c r="AA62" s="212"/>
      <c r="AB62" s="212"/>
      <c r="AC62" s="212"/>
      <c r="AD62" s="212"/>
      <c r="AE62" s="212" t="s">
        <v>102</v>
      </c>
      <c r="AF62" s="212"/>
      <c r="AG62" s="212"/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x14ac:dyDescent="0.2">
      <c r="A63" s="214" t="s">
        <v>97</v>
      </c>
      <c r="B63" s="220" t="s">
        <v>62</v>
      </c>
      <c r="C63" s="266" t="s">
        <v>63</v>
      </c>
      <c r="D63" s="225"/>
      <c r="E63" s="230"/>
      <c r="F63" s="233"/>
      <c r="G63" s="233">
        <f>SUMIF(AE64:AE66,"&lt;&gt;NOR",G64:G66)</f>
        <v>0</v>
      </c>
      <c r="H63" s="233"/>
      <c r="I63" s="233">
        <f>SUM(I64:I66)</f>
        <v>0</v>
      </c>
      <c r="J63" s="233"/>
      <c r="K63" s="233">
        <f>SUM(K64:K66)</f>
        <v>0</v>
      </c>
      <c r="L63" s="233"/>
      <c r="M63" s="233">
        <f>SUM(M64:M66)</f>
        <v>0</v>
      </c>
      <c r="N63" s="226"/>
      <c r="O63" s="226">
        <f>SUM(O64:O66)</f>
        <v>41.159929999999996</v>
      </c>
      <c r="P63" s="226"/>
      <c r="Q63" s="226">
        <f>SUM(Q64:Q66)</f>
        <v>0</v>
      </c>
      <c r="R63" s="226"/>
      <c r="S63" s="226"/>
      <c r="T63" s="227"/>
      <c r="U63" s="226">
        <f>SUM(U64:U66)</f>
        <v>32.57</v>
      </c>
      <c r="AE63" t="s">
        <v>98</v>
      </c>
    </row>
    <row r="64" spans="1:60" ht="22.5" outlineLevel="1" x14ac:dyDescent="0.2">
      <c r="A64" s="213">
        <v>46</v>
      </c>
      <c r="B64" s="219" t="s">
        <v>202</v>
      </c>
      <c r="C64" s="264" t="s">
        <v>203</v>
      </c>
      <c r="D64" s="221" t="s">
        <v>110</v>
      </c>
      <c r="E64" s="228">
        <v>24.645</v>
      </c>
      <c r="F64" s="231"/>
      <c r="G64" s="232">
        <f>ROUND(E64*F64,2)</f>
        <v>0</v>
      </c>
      <c r="H64" s="231"/>
      <c r="I64" s="232">
        <f>ROUND(E64*H64,2)</f>
        <v>0</v>
      </c>
      <c r="J64" s="231"/>
      <c r="K64" s="232">
        <f>ROUND(E64*J64,2)</f>
        <v>0</v>
      </c>
      <c r="L64" s="232">
        <v>21</v>
      </c>
      <c r="M64" s="232">
        <f>G64*(1+L64/100)</f>
        <v>0</v>
      </c>
      <c r="N64" s="222">
        <v>1.665</v>
      </c>
      <c r="O64" s="222">
        <f>ROUND(E64*N64,5)</f>
        <v>41.033929999999998</v>
      </c>
      <c r="P64" s="222">
        <v>0</v>
      </c>
      <c r="Q64" s="222">
        <f>ROUND(E64*P64,5)</f>
        <v>0</v>
      </c>
      <c r="R64" s="222"/>
      <c r="S64" s="222"/>
      <c r="T64" s="223">
        <v>0.92</v>
      </c>
      <c r="U64" s="222">
        <f>ROUND(E64*T64,2)</f>
        <v>22.67</v>
      </c>
      <c r="V64" s="212"/>
      <c r="W64" s="212"/>
      <c r="X64" s="212"/>
      <c r="Y64" s="212"/>
      <c r="Z64" s="212"/>
      <c r="AA64" s="212"/>
      <c r="AB64" s="212"/>
      <c r="AC64" s="212"/>
      <c r="AD64" s="212"/>
      <c r="AE64" s="212" t="s">
        <v>102</v>
      </c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1" x14ac:dyDescent="0.2">
      <c r="A65" s="213">
        <v>47</v>
      </c>
      <c r="B65" s="219" t="s">
        <v>204</v>
      </c>
      <c r="C65" s="264" t="s">
        <v>205</v>
      </c>
      <c r="D65" s="221" t="s">
        <v>107</v>
      </c>
      <c r="E65" s="228">
        <v>300</v>
      </c>
      <c r="F65" s="231"/>
      <c r="G65" s="232">
        <f>ROUND(E65*F65,2)</f>
        <v>0</v>
      </c>
      <c r="H65" s="231"/>
      <c r="I65" s="232">
        <f>ROUND(E65*H65,2)</f>
        <v>0</v>
      </c>
      <c r="J65" s="231"/>
      <c r="K65" s="232">
        <f>ROUND(E65*J65,2)</f>
        <v>0</v>
      </c>
      <c r="L65" s="232">
        <v>21</v>
      </c>
      <c r="M65" s="232">
        <f>G65*(1+L65/100)</f>
        <v>0</v>
      </c>
      <c r="N65" s="222">
        <v>0</v>
      </c>
      <c r="O65" s="222">
        <f>ROUND(E65*N65,5)</f>
        <v>0</v>
      </c>
      <c r="P65" s="222">
        <v>0</v>
      </c>
      <c r="Q65" s="222">
        <f>ROUND(E65*P65,5)</f>
        <v>0</v>
      </c>
      <c r="R65" s="222"/>
      <c r="S65" s="222"/>
      <c r="T65" s="223">
        <v>3.3000000000000002E-2</v>
      </c>
      <c r="U65" s="222">
        <f>ROUND(E65*T65,2)</f>
        <v>9.9</v>
      </c>
      <c r="V65" s="212"/>
      <c r="W65" s="212"/>
      <c r="X65" s="212"/>
      <c r="Y65" s="212"/>
      <c r="Z65" s="212"/>
      <c r="AA65" s="212"/>
      <c r="AB65" s="212"/>
      <c r="AC65" s="212"/>
      <c r="AD65" s="212"/>
      <c r="AE65" s="212" t="s">
        <v>102</v>
      </c>
      <c r="AF65" s="212"/>
      <c r="AG65" s="212"/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1" x14ac:dyDescent="0.2">
      <c r="A66" s="213">
        <v>48</v>
      </c>
      <c r="B66" s="219" t="s">
        <v>206</v>
      </c>
      <c r="C66" s="264" t="s">
        <v>207</v>
      </c>
      <c r="D66" s="221" t="s">
        <v>107</v>
      </c>
      <c r="E66" s="228">
        <v>300</v>
      </c>
      <c r="F66" s="231"/>
      <c r="G66" s="232">
        <f>ROUND(E66*F66,2)</f>
        <v>0</v>
      </c>
      <c r="H66" s="231"/>
      <c r="I66" s="232">
        <f>ROUND(E66*H66,2)</f>
        <v>0</v>
      </c>
      <c r="J66" s="231"/>
      <c r="K66" s="232">
        <f>ROUND(E66*J66,2)</f>
        <v>0</v>
      </c>
      <c r="L66" s="232">
        <v>21</v>
      </c>
      <c r="M66" s="232">
        <f>G66*(1+L66/100)</f>
        <v>0</v>
      </c>
      <c r="N66" s="222">
        <v>4.2000000000000002E-4</v>
      </c>
      <c r="O66" s="222">
        <f>ROUND(E66*N66,5)</f>
        <v>0.126</v>
      </c>
      <c r="P66" s="222">
        <v>0</v>
      </c>
      <c r="Q66" s="222">
        <f>ROUND(E66*P66,5)</f>
        <v>0</v>
      </c>
      <c r="R66" s="222"/>
      <c r="S66" s="222"/>
      <c r="T66" s="223">
        <v>0</v>
      </c>
      <c r="U66" s="222">
        <f>ROUND(E66*T66,2)</f>
        <v>0</v>
      </c>
      <c r="V66" s="212"/>
      <c r="W66" s="212"/>
      <c r="X66" s="212"/>
      <c r="Y66" s="212"/>
      <c r="Z66" s="212"/>
      <c r="AA66" s="212"/>
      <c r="AB66" s="212"/>
      <c r="AC66" s="212"/>
      <c r="AD66" s="212"/>
      <c r="AE66" s="212" t="s">
        <v>148</v>
      </c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x14ac:dyDescent="0.2">
      <c r="A67" s="214" t="s">
        <v>97</v>
      </c>
      <c r="B67" s="220" t="s">
        <v>64</v>
      </c>
      <c r="C67" s="266" t="s">
        <v>65</v>
      </c>
      <c r="D67" s="225"/>
      <c r="E67" s="230"/>
      <c r="F67" s="233"/>
      <c r="G67" s="233">
        <f>SUMIF(AE68:AE76,"&lt;&gt;NOR",G68:G76)</f>
        <v>0</v>
      </c>
      <c r="H67" s="233"/>
      <c r="I67" s="233">
        <f>SUM(I68:I76)</f>
        <v>0</v>
      </c>
      <c r="J67" s="233"/>
      <c r="K67" s="233">
        <f>SUM(K68:K76)</f>
        <v>0</v>
      </c>
      <c r="L67" s="233"/>
      <c r="M67" s="233">
        <f>SUM(M68:M76)</f>
        <v>0</v>
      </c>
      <c r="N67" s="226"/>
      <c r="O67" s="226">
        <f>SUM(O68:O76)</f>
        <v>145.15040999999997</v>
      </c>
      <c r="P67" s="226"/>
      <c r="Q67" s="226">
        <f>SUM(Q68:Q76)</f>
        <v>0</v>
      </c>
      <c r="R67" s="226"/>
      <c r="S67" s="226"/>
      <c r="T67" s="227"/>
      <c r="U67" s="226">
        <f>SUM(U68:U76)</f>
        <v>161.06</v>
      </c>
      <c r="AE67" t="s">
        <v>98</v>
      </c>
    </row>
    <row r="68" spans="1:60" outlineLevel="1" x14ac:dyDescent="0.2">
      <c r="A68" s="213">
        <v>49</v>
      </c>
      <c r="B68" s="219" t="s">
        <v>208</v>
      </c>
      <c r="C68" s="264" t="s">
        <v>209</v>
      </c>
      <c r="D68" s="221" t="s">
        <v>175</v>
      </c>
      <c r="E68" s="228">
        <v>2</v>
      </c>
      <c r="F68" s="231"/>
      <c r="G68" s="232">
        <f>ROUND(E68*F68,2)</f>
        <v>0</v>
      </c>
      <c r="H68" s="231"/>
      <c r="I68" s="232">
        <f>ROUND(E68*H68,2)</f>
        <v>0</v>
      </c>
      <c r="J68" s="231"/>
      <c r="K68" s="232">
        <f>ROUND(E68*J68,2)</f>
        <v>0</v>
      </c>
      <c r="L68" s="232">
        <v>21</v>
      </c>
      <c r="M68" s="232">
        <f>G68*(1+L68/100)</f>
        <v>0</v>
      </c>
      <c r="N68" s="222">
        <v>0</v>
      </c>
      <c r="O68" s="222">
        <f>ROUND(E68*N68,5)</f>
        <v>0</v>
      </c>
      <c r="P68" s="222">
        <v>0</v>
      </c>
      <c r="Q68" s="222">
        <f>ROUND(E68*P68,5)</f>
        <v>0</v>
      </c>
      <c r="R68" s="222"/>
      <c r="S68" s="222"/>
      <c r="T68" s="223">
        <v>1</v>
      </c>
      <c r="U68" s="222">
        <f>ROUND(E68*T68,2)</f>
        <v>2</v>
      </c>
      <c r="V68" s="212"/>
      <c r="W68" s="212"/>
      <c r="X68" s="212"/>
      <c r="Y68" s="212"/>
      <c r="Z68" s="212"/>
      <c r="AA68" s="212"/>
      <c r="AB68" s="212"/>
      <c r="AC68" s="212"/>
      <c r="AD68" s="212"/>
      <c r="AE68" s="212" t="s">
        <v>102</v>
      </c>
      <c r="AF68" s="212"/>
      <c r="AG68" s="212"/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ht="22.5" outlineLevel="1" x14ac:dyDescent="0.2">
      <c r="A69" s="213">
        <v>50</v>
      </c>
      <c r="B69" s="219" t="s">
        <v>210</v>
      </c>
      <c r="C69" s="264" t="s">
        <v>211</v>
      </c>
      <c r="D69" s="221" t="s">
        <v>175</v>
      </c>
      <c r="E69" s="228">
        <v>2</v>
      </c>
      <c r="F69" s="231"/>
      <c r="G69" s="232">
        <f>ROUND(E69*F69,2)</f>
        <v>0</v>
      </c>
      <c r="H69" s="231"/>
      <c r="I69" s="232">
        <f>ROUND(E69*H69,2)</f>
        <v>0</v>
      </c>
      <c r="J69" s="231"/>
      <c r="K69" s="232">
        <f>ROUND(E69*J69,2)</f>
        <v>0</v>
      </c>
      <c r="L69" s="232">
        <v>21</v>
      </c>
      <c r="M69" s="232">
        <f>G69*(1+L69/100)</f>
        <v>0</v>
      </c>
      <c r="N69" s="222">
        <v>1.2830999999999999</v>
      </c>
      <c r="O69" s="222">
        <f>ROUND(E69*N69,5)</f>
        <v>2.5661999999999998</v>
      </c>
      <c r="P69" s="222">
        <v>0</v>
      </c>
      <c r="Q69" s="222">
        <f>ROUND(E69*P69,5)</f>
        <v>0</v>
      </c>
      <c r="R69" s="222"/>
      <c r="S69" s="222"/>
      <c r="T69" s="223">
        <v>6.0609999999999999</v>
      </c>
      <c r="U69" s="222">
        <f>ROUND(E69*T69,2)</f>
        <v>12.12</v>
      </c>
      <c r="V69" s="212"/>
      <c r="W69" s="212"/>
      <c r="X69" s="212"/>
      <c r="Y69" s="212"/>
      <c r="Z69" s="212"/>
      <c r="AA69" s="212"/>
      <c r="AB69" s="212"/>
      <c r="AC69" s="212"/>
      <c r="AD69" s="212"/>
      <c r="AE69" s="212" t="s">
        <v>102</v>
      </c>
      <c r="AF69" s="212"/>
      <c r="AG69" s="212"/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ht="22.5" outlineLevel="1" x14ac:dyDescent="0.2">
      <c r="A70" s="213">
        <v>51</v>
      </c>
      <c r="B70" s="219" t="s">
        <v>212</v>
      </c>
      <c r="C70" s="264" t="s">
        <v>213</v>
      </c>
      <c r="D70" s="221" t="s">
        <v>107</v>
      </c>
      <c r="E70" s="228">
        <v>25.5</v>
      </c>
      <c r="F70" s="231"/>
      <c r="G70" s="232">
        <f>ROUND(E70*F70,2)</f>
        <v>0</v>
      </c>
      <c r="H70" s="231"/>
      <c r="I70" s="232">
        <f>ROUND(E70*H70,2)</f>
        <v>0</v>
      </c>
      <c r="J70" s="231"/>
      <c r="K70" s="232">
        <f>ROUND(E70*J70,2)</f>
        <v>0</v>
      </c>
      <c r="L70" s="232">
        <v>21</v>
      </c>
      <c r="M70" s="232">
        <f>G70*(1+L70/100)</f>
        <v>0</v>
      </c>
      <c r="N70" s="222">
        <v>8.2320000000000004E-2</v>
      </c>
      <c r="O70" s="222">
        <f>ROUND(E70*N70,5)</f>
        <v>2.0991599999999999</v>
      </c>
      <c r="P70" s="222">
        <v>0</v>
      </c>
      <c r="Q70" s="222">
        <f>ROUND(E70*P70,5)</f>
        <v>0</v>
      </c>
      <c r="R70" s="222"/>
      <c r="S70" s="222"/>
      <c r="T70" s="223">
        <v>0.13600000000000001</v>
      </c>
      <c r="U70" s="222">
        <f>ROUND(E70*T70,2)</f>
        <v>3.47</v>
      </c>
      <c r="V70" s="212"/>
      <c r="W70" s="212"/>
      <c r="X70" s="212"/>
      <c r="Y70" s="212"/>
      <c r="Z70" s="212"/>
      <c r="AA70" s="212"/>
      <c r="AB70" s="212"/>
      <c r="AC70" s="212"/>
      <c r="AD70" s="212"/>
      <c r="AE70" s="212" t="s">
        <v>102</v>
      </c>
      <c r="AF70" s="212"/>
      <c r="AG70" s="212"/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1" x14ac:dyDescent="0.2">
      <c r="A71" s="213">
        <v>52</v>
      </c>
      <c r="B71" s="219" t="s">
        <v>214</v>
      </c>
      <c r="C71" s="264" t="s">
        <v>215</v>
      </c>
      <c r="D71" s="221" t="s">
        <v>107</v>
      </c>
      <c r="E71" s="228">
        <v>99.5</v>
      </c>
      <c r="F71" s="231"/>
      <c r="G71" s="232">
        <f>ROUND(E71*F71,2)</f>
        <v>0</v>
      </c>
      <c r="H71" s="231"/>
      <c r="I71" s="232">
        <f>ROUND(E71*H71,2)</f>
        <v>0</v>
      </c>
      <c r="J71" s="231"/>
      <c r="K71" s="232">
        <f>ROUND(E71*J71,2)</f>
        <v>0</v>
      </c>
      <c r="L71" s="232">
        <v>21</v>
      </c>
      <c r="M71" s="232">
        <f>G71*(1+L71/100)</f>
        <v>0</v>
      </c>
      <c r="N71" s="222">
        <v>0.188</v>
      </c>
      <c r="O71" s="222">
        <f>ROUND(E71*N71,5)</f>
        <v>18.706</v>
      </c>
      <c r="P71" s="222">
        <v>0</v>
      </c>
      <c r="Q71" s="222">
        <f>ROUND(E71*P71,5)</f>
        <v>0</v>
      </c>
      <c r="R71" s="222"/>
      <c r="S71" s="222"/>
      <c r="T71" s="223">
        <v>0.27200000000000002</v>
      </c>
      <c r="U71" s="222">
        <f>ROUND(E71*T71,2)</f>
        <v>27.06</v>
      </c>
      <c r="V71" s="212"/>
      <c r="W71" s="212"/>
      <c r="X71" s="212"/>
      <c r="Y71" s="212"/>
      <c r="Z71" s="212"/>
      <c r="AA71" s="212"/>
      <c r="AB71" s="212"/>
      <c r="AC71" s="212"/>
      <c r="AD71" s="212"/>
      <c r="AE71" s="212" t="s">
        <v>102</v>
      </c>
      <c r="AF71" s="212"/>
      <c r="AG71" s="212"/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ht="22.5" outlineLevel="1" x14ac:dyDescent="0.2">
      <c r="A72" s="213">
        <v>53</v>
      </c>
      <c r="B72" s="219" t="s">
        <v>216</v>
      </c>
      <c r="C72" s="264" t="s">
        <v>217</v>
      </c>
      <c r="D72" s="221" t="s">
        <v>107</v>
      </c>
      <c r="E72" s="228">
        <v>427.5</v>
      </c>
      <c r="F72" s="231"/>
      <c r="G72" s="232">
        <f>ROUND(E72*F72,2)</f>
        <v>0</v>
      </c>
      <c r="H72" s="231"/>
      <c r="I72" s="232">
        <f>ROUND(E72*H72,2)</f>
        <v>0</v>
      </c>
      <c r="J72" s="231"/>
      <c r="K72" s="232">
        <f>ROUND(E72*J72,2)</f>
        <v>0</v>
      </c>
      <c r="L72" s="232">
        <v>21</v>
      </c>
      <c r="M72" s="232">
        <f>G72*(1+L72/100)</f>
        <v>0</v>
      </c>
      <c r="N72" s="222">
        <v>0.26980999999999999</v>
      </c>
      <c r="O72" s="222">
        <f>ROUND(E72*N72,5)</f>
        <v>115.34378</v>
      </c>
      <c r="P72" s="222">
        <v>0</v>
      </c>
      <c r="Q72" s="222">
        <f>ROUND(E72*P72,5)</f>
        <v>0</v>
      </c>
      <c r="R72" s="222"/>
      <c r="S72" s="222"/>
      <c r="T72" s="223">
        <v>0.27200000000000002</v>
      </c>
      <c r="U72" s="222">
        <f>ROUND(E72*T72,2)</f>
        <v>116.28</v>
      </c>
      <c r="V72" s="212"/>
      <c r="W72" s="212"/>
      <c r="X72" s="212"/>
      <c r="Y72" s="212"/>
      <c r="Z72" s="212"/>
      <c r="AA72" s="212"/>
      <c r="AB72" s="212"/>
      <c r="AC72" s="212"/>
      <c r="AD72" s="212"/>
      <c r="AE72" s="212" t="s">
        <v>102</v>
      </c>
      <c r="AF72" s="212"/>
      <c r="AG72" s="212"/>
      <c r="AH72" s="212"/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1" x14ac:dyDescent="0.2">
      <c r="A73" s="213">
        <v>54</v>
      </c>
      <c r="B73" s="219" t="s">
        <v>218</v>
      </c>
      <c r="C73" s="264" t="s">
        <v>219</v>
      </c>
      <c r="D73" s="221" t="s">
        <v>107</v>
      </c>
      <c r="E73" s="228">
        <v>3.5</v>
      </c>
      <c r="F73" s="231"/>
      <c r="G73" s="232">
        <f>ROUND(E73*F73,2)</f>
        <v>0</v>
      </c>
      <c r="H73" s="231"/>
      <c r="I73" s="232">
        <f>ROUND(E73*H73,2)</f>
        <v>0</v>
      </c>
      <c r="J73" s="231"/>
      <c r="K73" s="232">
        <f>ROUND(E73*J73,2)</f>
        <v>0</v>
      </c>
      <c r="L73" s="232">
        <v>21</v>
      </c>
      <c r="M73" s="232">
        <f>G73*(1+L73/100)</f>
        <v>0</v>
      </c>
      <c r="N73" s="222">
        <v>0</v>
      </c>
      <c r="O73" s="222">
        <f>ROUND(E73*N73,5)</f>
        <v>0</v>
      </c>
      <c r="P73" s="222">
        <v>0</v>
      </c>
      <c r="Q73" s="222">
        <f>ROUND(E73*P73,5)</f>
        <v>0</v>
      </c>
      <c r="R73" s="222"/>
      <c r="S73" s="222"/>
      <c r="T73" s="223">
        <v>3.6999999999999998E-2</v>
      </c>
      <c r="U73" s="222">
        <f>ROUND(E73*T73,2)</f>
        <v>0.13</v>
      </c>
      <c r="V73" s="212"/>
      <c r="W73" s="212"/>
      <c r="X73" s="212"/>
      <c r="Y73" s="212"/>
      <c r="Z73" s="212"/>
      <c r="AA73" s="212"/>
      <c r="AB73" s="212"/>
      <c r="AC73" s="212"/>
      <c r="AD73" s="212"/>
      <c r="AE73" s="212" t="s">
        <v>102</v>
      </c>
      <c r="AF73" s="212"/>
      <c r="AG73" s="212"/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1" x14ac:dyDescent="0.2">
      <c r="A74" s="213">
        <v>55</v>
      </c>
      <c r="B74" s="219" t="s">
        <v>220</v>
      </c>
      <c r="C74" s="264" t="s">
        <v>221</v>
      </c>
      <c r="D74" s="221" t="s">
        <v>175</v>
      </c>
      <c r="E74" s="228">
        <v>51.51</v>
      </c>
      <c r="F74" s="231"/>
      <c r="G74" s="232">
        <f>ROUND(E74*F74,2)</f>
        <v>0</v>
      </c>
      <c r="H74" s="231"/>
      <c r="I74" s="232">
        <f>ROUND(E74*H74,2)</f>
        <v>0</v>
      </c>
      <c r="J74" s="231"/>
      <c r="K74" s="232">
        <f>ROUND(E74*J74,2)</f>
        <v>0</v>
      </c>
      <c r="L74" s="232">
        <v>21</v>
      </c>
      <c r="M74" s="232">
        <f>G74*(1+L74/100)</f>
        <v>0</v>
      </c>
      <c r="N74" s="222">
        <v>2.3E-2</v>
      </c>
      <c r="O74" s="222">
        <f>ROUND(E74*N74,5)</f>
        <v>1.1847300000000001</v>
      </c>
      <c r="P74" s="222">
        <v>0</v>
      </c>
      <c r="Q74" s="222">
        <f>ROUND(E74*P74,5)</f>
        <v>0</v>
      </c>
      <c r="R74" s="222"/>
      <c r="S74" s="222"/>
      <c r="T74" s="223">
        <v>0</v>
      </c>
      <c r="U74" s="222">
        <f>ROUND(E74*T74,2)</f>
        <v>0</v>
      </c>
      <c r="V74" s="212"/>
      <c r="W74" s="212"/>
      <c r="X74" s="212"/>
      <c r="Y74" s="212"/>
      <c r="Z74" s="212"/>
      <c r="AA74" s="212"/>
      <c r="AB74" s="212"/>
      <c r="AC74" s="212"/>
      <c r="AD74" s="212"/>
      <c r="AE74" s="212" t="s">
        <v>148</v>
      </c>
      <c r="AF74" s="212"/>
      <c r="AG74" s="212"/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1" x14ac:dyDescent="0.2">
      <c r="A75" s="213">
        <v>56</v>
      </c>
      <c r="B75" s="219" t="s">
        <v>222</v>
      </c>
      <c r="C75" s="264" t="s">
        <v>223</v>
      </c>
      <c r="D75" s="221" t="s">
        <v>175</v>
      </c>
      <c r="E75" s="228">
        <v>21.21</v>
      </c>
      <c r="F75" s="231"/>
      <c r="G75" s="232">
        <f>ROUND(E75*F75,2)</f>
        <v>0</v>
      </c>
      <c r="H75" s="231"/>
      <c r="I75" s="232">
        <f>ROUND(E75*H75,2)</f>
        <v>0</v>
      </c>
      <c r="J75" s="231"/>
      <c r="K75" s="232">
        <f>ROUND(E75*J75,2)</f>
        <v>0</v>
      </c>
      <c r="L75" s="232">
        <v>21</v>
      </c>
      <c r="M75" s="232">
        <f>G75*(1+L75/100)</f>
        <v>0</v>
      </c>
      <c r="N75" s="222">
        <v>6.7000000000000004E-2</v>
      </c>
      <c r="O75" s="222">
        <f>ROUND(E75*N75,5)</f>
        <v>1.4210700000000001</v>
      </c>
      <c r="P75" s="222">
        <v>0</v>
      </c>
      <c r="Q75" s="222">
        <f>ROUND(E75*P75,5)</f>
        <v>0</v>
      </c>
      <c r="R75" s="222"/>
      <c r="S75" s="222"/>
      <c r="T75" s="223">
        <v>0</v>
      </c>
      <c r="U75" s="222">
        <f>ROUND(E75*T75,2)</f>
        <v>0</v>
      </c>
      <c r="V75" s="212"/>
      <c r="W75" s="212"/>
      <c r="X75" s="212"/>
      <c r="Y75" s="212"/>
      <c r="Z75" s="212"/>
      <c r="AA75" s="212"/>
      <c r="AB75" s="212"/>
      <c r="AC75" s="212"/>
      <c r="AD75" s="212"/>
      <c r="AE75" s="212" t="s">
        <v>148</v>
      </c>
      <c r="AF75" s="212"/>
      <c r="AG75" s="212"/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1" x14ac:dyDescent="0.2">
      <c r="A76" s="213">
        <v>57</v>
      </c>
      <c r="B76" s="219" t="s">
        <v>224</v>
      </c>
      <c r="C76" s="264" t="s">
        <v>225</v>
      </c>
      <c r="D76" s="221" t="s">
        <v>175</v>
      </c>
      <c r="E76" s="228">
        <v>79.284999999999997</v>
      </c>
      <c r="F76" s="231"/>
      <c r="G76" s="232">
        <f>ROUND(E76*F76,2)</f>
        <v>0</v>
      </c>
      <c r="H76" s="231"/>
      <c r="I76" s="232">
        <f>ROUND(E76*H76,2)</f>
        <v>0</v>
      </c>
      <c r="J76" s="231"/>
      <c r="K76" s="232">
        <f>ROUND(E76*J76,2)</f>
        <v>0</v>
      </c>
      <c r="L76" s="232">
        <v>21</v>
      </c>
      <c r="M76" s="232">
        <f>G76*(1+L76/100)</f>
        <v>0</v>
      </c>
      <c r="N76" s="222">
        <v>4.8300000000000003E-2</v>
      </c>
      <c r="O76" s="222">
        <f>ROUND(E76*N76,5)</f>
        <v>3.8294700000000002</v>
      </c>
      <c r="P76" s="222">
        <v>0</v>
      </c>
      <c r="Q76" s="222">
        <f>ROUND(E76*P76,5)</f>
        <v>0</v>
      </c>
      <c r="R76" s="222"/>
      <c r="S76" s="222"/>
      <c r="T76" s="223">
        <v>0</v>
      </c>
      <c r="U76" s="222">
        <f>ROUND(E76*T76,2)</f>
        <v>0</v>
      </c>
      <c r="V76" s="212"/>
      <c r="W76" s="212"/>
      <c r="X76" s="212"/>
      <c r="Y76" s="212"/>
      <c r="Z76" s="212"/>
      <c r="AA76" s="212"/>
      <c r="AB76" s="212"/>
      <c r="AC76" s="212"/>
      <c r="AD76" s="212"/>
      <c r="AE76" s="212" t="s">
        <v>148</v>
      </c>
      <c r="AF76" s="212"/>
      <c r="AG76" s="212"/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x14ac:dyDescent="0.2">
      <c r="A77" s="214" t="s">
        <v>97</v>
      </c>
      <c r="B77" s="220" t="s">
        <v>66</v>
      </c>
      <c r="C77" s="266" t="s">
        <v>67</v>
      </c>
      <c r="D77" s="225"/>
      <c r="E77" s="230"/>
      <c r="F77" s="233"/>
      <c r="G77" s="233">
        <f>SUMIF(AE78:AE80,"&lt;&gt;NOR",G78:G80)</f>
        <v>0</v>
      </c>
      <c r="H77" s="233"/>
      <c r="I77" s="233">
        <f>SUM(I78:I80)</f>
        <v>0</v>
      </c>
      <c r="J77" s="233"/>
      <c r="K77" s="233">
        <f>SUM(K78:K80)</f>
        <v>0</v>
      </c>
      <c r="L77" s="233"/>
      <c r="M77" s="233">
        <f>SUM(M78:M80)</f>
        <v>0</v>
      </c>
      <c r="N77" s="226"/>
      <c r="O77" s="226">
        <f>SUM(O78:O80)</f>
        <v>0</v>
      </c>
      <c r="P77" s="226"/>
      <c r="Q77" s="226">
        <f>SUM(Q78:Q80)</f>
        <v>0</v>
      </c>
      <c r="R77" s="226"/>
      <c r="S77" s="226"/>
      <c r="T77" s="227"/>
      <c r="U77" s="226">
        <f>SUM(U78:U80)</f>
        <v>80.47</v>
      </c>
      <c r="AE77" t="s">
        <v>98</v>
      </c>
    </row>
    <row r="78" spans="1:60" outlineLevel="1" x14ac:dyDescent="0.2">
      <c r="A78" s="213">
        <v>58</v>
      </c>
      <c r="B78" s="219" t="s">
        <v>226</v>
      </c>
      <c r="C78" s="264" t="s">
        <v>227</v>
      </c>
      <c r="D78" s="221" t="s">
        <v>228</v>
      </c>
      <c r="E78" s="228">
        <v>116.96299999999999</v>
      </c>
      <c r="F78" s="231"/>
      <c r="G78" s="232">
        <f>ROUND(E78*F78,2)</f>
        <v>0</v>
      </c>
      <c r="H78" s="231"/>
      <c r="I78" s="232">
        <f>ROUND(E78*H78,2)</f>
        <v>0</v>
      </c>
      <c r="J78" s="231"/>
      <c r="K78" s="232">
        <f>ROUND(E78*J78,2)</f>
        <v>0</v>
      </c>
      <c r="L78" s="232">
        <v>21</v>
      </c>
      <c r="M78" s="232">
        <f>G78*(1+L78/100)</f>
        <v>0</v>
      </c>
      <c r="N78" s="222">
        <v>0</v>
      </c>
      <c r="O78" s="222">
        <f>ROUND(E78*N78,5)</f>
        <v>0</v>
      </c>
      <c r="P78" s="222">
        <v>0</v>
      </c>
      <c r="Q78" s="222">
        <f>ROUND(E78*P78,5)</f>
        <v>0</v>
      </c>
      <c r="R78" s="222"/>
      <c r="S78" s="222"/>
      <c r="T78" s="223">
        <v>0.68799999999999994</v>
      </c>
      <c r="U78" s="222">
        <f>ROUND(E78*T78,2)</f>
        <v>80.47</v>
      </c>
      <c r="V78" s="212"/>
      <c r="W78" s="212"/>
      <c r="X78" s="212"/>
      <c r="Y78" s="212"/>
      <c r="Z78" s="212"/>
      <c r="AA78" s="212"/>
      <c r="AB78" s="212"/>
      <c r="AC78" s="212"/>
      <c r="AD78" s="212"/>
      <c r="AE78" s="212" t="s">
        <v>102</v>
      </c>
      <c r="AF78" s="212"/>
      <c r="AG78" s="212"/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1" x14ac:dyDescent="0.2">
      <c r="A79" s="213">
        <v>59</v>
      </c>
      <c r="B79" s="219" t="s">
        <v>229</v>
      </c>
      <c r="C79" s="264" t="s">
        <v>230</v>
      </c>
      <c r="D79" s="221" t="s">
        <v>228</v>
      </c>
      <c r="E79" s="228">
        <v>116.96299999999999</v>
      </c>
      <c r="F79" s="231"/>
      <c r="G79" s="232">
        <f>ROUND(E79*F79,2)</f>
        <v>0</v>
      </c>
      <c r="H79" s="231"/>
      <c r="I79" s="232">
        <f>ROUND(E79*H79,2)</f>
        <v>0</v>
      </c>
      <c r="J79" s="231"/>
      <c r="K79" s="232">
        <f>ROUND(E79*J79,2)</f>
        <v>0</v>
      </c>
      <c r="L79" s="232">
        <v>21</v>
      </c>
      <c r="M79" s="232">
        <f>G79*(1+L79/100)</f>
        <v>0</v>
      </c>
      <c r="N79" s="222">
        <v>0</v>
      </c>
      <c r="O79" s="222">
        <f>ROUND(E79*N79,5)</f>
        <v>0</v>
      </c>
      <c r="P79" s="222">
        <v>0</v>
      </c>
      <c r="Q79" s="222">
        <f>ROUND(E79*P79,5)</f>
        <v>0</v>
      </c>
      <c r="R79" s="222"/>
      <c r="S79" s="222"/>
      <c r="T79" s="223">
        <v>0</v>
      </c>
      <c r="U79" s="222">
        <f>ROUND(E79*T79,2)</f>
        <v>0</v>
      </c>
      <c r="V79" s="212"/>
      <c r="W79" s="212"/>
      <c r="X79" s="212"/>
      <c r="Y79" s="212"/>
      <c r="Z79" s="212"/>
      <c r="AA79" s="212"/>
      <c r="AB79" s="212"/>
      <c r="AC79" s="212"/>
      <c r="AD79" s="212"/>
      <c r="AE79" s="212" t="s">
        <v>102</v>
      </c>
      <c r="AF79" s="212"/>
      <c r="AG79" s="212"/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1" x14ac:dyDescent="0.2">
      <c r="A80" s="213">
        <v>60</v>
      </c>
      <c r="B80" s="219" t="s">
        <v>231</v>
      </c>
      <c r="C80" s="264" t="s">
        <v>232</v>
      </c>
      <c r="D80" s="221" t="s">
        <v>228</v>
      </c>
      <c r="E80" s="228">
        <v>116.96299999999999</v>
      </c>
      <c r="F80" s="231"/>
      <c r="G80" s="232">
        <f>ROUND(E80*F80,2)</f>
        <v>0</v>
      </c>
      <c r="H80" s="231"/>
      <c r="I80" s="232">
        <f>ROUND(E80*H80,2)</f>
        <v>0</v>
      </c>
      <c r="J80" s="231"/>
      <c r="K80" s="232">
        <f>ROUND(E80*J80,2)</f>
        <v>0</v>
      </c>
      <c r="L80" s="232">
        <v>21</v>
      </c>
      <c r="M80" s="232">
        <f>G80*(1+L80/100)</f>
        <v>0</v>
      </c>
      <c r="N80" s="222">
        <v>0</v>
      </c>
      <c r="O80" s="222">
        <f>ROUND(E80*N80,5)</f>
        <v>0</v>
      </c>
      <c r="P80" s="222">
        <v>0</v>
      </c>
      <c r="Q80" s="222">
        <f>ROUND(E80*P80,5)</f>
        <v>0</v>
      </c>
      <c r="R80" s="222"/>
      <c r="S80" s="222"/>
      <c r="T80" s="223">
        <v>0</v>
      </c>
      <c r="U80" s="222">
        <f>ROUND(E80*T80,2)</f>
        <v>0</v>
      </c>
      <c r="V80" s="212"/>
      <c r="W80" s="212"/>
      <c r="X80" s="212"/>
      <c r="Y80" s="212"/>
      <c r="Z80" s="212"/>
      <c r="AA80" s="212"/>
      <c r="AB80" s="212"/>
      <c r="AC80" s="212"/>
      <c r="AD80" s="212"/>
      <c r="AE80" s="212" t="s">
        <v>102</v>
      </c>
      <c r="AF80" s="212"/>
      <c r="AG80" s="212"/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x14ac:dyDescent="0.2">
      <c r="A81" s="214" t="s">
        <v>97</v>
      </c>
      <c r="B81" s="220" t="s">
        <v>68</v>
      </c>
      <c r="C81" s="266" t="s">
        <v>69</v>
      </c>
      <c r="D81" s="225"/>
      <c r="E81" s="230"/>
      <c r="F81" s="233"/>
      <c r="G81" s="233">
        <f>SUMIF(AE82:AE82,"&lt;&gt;NOR",G82:G82)</f>
        <v>0</v>
      </c>
      <c r="H81" s="233"/>
      <c r="I81" s="233">
        <f>SUM(I82:I82)</f>
        <v>0</v>
      </c>
      <c r="J81" s="233"/>
      <c r="K81" s="233">
        <f>SUM(K82:K82)</f>
        <v>0</v>
      </c>
      <c r="L81" s="233"/>
      <c r="M81" s="233">
        <f>SUM(M82:M82)</f>
        <v>0</v>
      </c>
      <c r="N81" s="226"/>
      <c r="O81" s="226">
        <f>SUM(O82:O82)</f>
        <v>0</v>
      </c>
      <c r="P81" s="226"/>
      <c r="Q81" s="226">
        <f>SUM(Q82:Q82)</f>
        <v>0</v>
      </c>
      <c r="R81" s="226"/>
      <c r="S81" s="226"/>
      <c r="T81" s="227"/>
      <c r="U81" s="226">
        <f>SUM(U82:U82)</f>
        <v>26.57</v>
      </c>
      <c r="AE81" t="s">
        <v>98</v>
      </c>
    </row>
    <row r="82" spans="1:60" outlineLevel="1" x14ac:dyDescent="0.2">
      <c r="A82" s="242">
        <v>61</v>
      </c>
      <c r="B82" s="243" t="s">
        <v>233</v>
      </c>
      <c r="C82" s="267" t="s">
        <v>234</v>
      </c>
      <c r="D82" s="244" t="s">
        <v>228</v>
      </c>
      <c r="E82" s="245">
        <v>1660.75</v>
      </c>
      <c r="F82" s="246"/>
      <c r="G82" s="247">
        <f>ROUND(E82*F82,2)</f>
        <v>0</v>
      </c>
      <c r="H82" s="246"/>
      <c r="I82" s="247">
        <f>ROUND(E82*H82,2)</f>
        <v>0</v>
      </c>
      <c r="J82" s="246"/>
      <c r="K82" s="247">
        <f>ROUND(E82*J82,2)</f>
        <v>0</v>
      </c>
      <c r="L82" s="247">
        <v>21</v>
      </c>
      <c r="M82" s="247">
        <f>G82*(1+L82/100)</f>
        <v>0</v>
      </c>
      <c r="N82" s="248">
        <v>0</v>
      </c>
      <c r="O82" s="248">
        <f>ROUND(E82*N82,5)</f>
        <v>0</v>
      </c>
      <c r="P82" s="248">
        <v>0</v>
      </c>
      <c r="Q82" s="248">
        <f>ROUND(E82*P82,5)</f>
        <v>0</v>
      </c>
      <c r="R82" s="248"/>
      <c r="S82" s="248"/>
      <c r="T82" s="249">
        <v>1.6E-2</v>
      </c>
      <c r="U82" s="248">
        <f>ROUND(E82*T82,2)</f>
        <v>26.57</v>
      </c>
      <c r="V82" s="212"/>
      <c r="W82" s="212"/>
      <c r="X82" s="212"/>
      <c r="Y82" s="212"/>
      <c r="Z82" s="212"/>
      <c r="AA82" s="212"/>
      <c r="AB82" s="212"/>
      <c r="AC82" s="212"/>
      <c r="AD82" s="212"/>
      <c r="AE82" s="212" t="s">
        <v>102</v>
      </c>
      <c r="AF82" s="212"/>
      <c r="AG82" s="212"/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x14ac:dyDescent="0.2">
      <c r="A83" s="6"/>
      <c r="B83" s="7" t="s">
        <v>235</v>
      </c>
      <c r="C83" s="268" t="s">
        <v>235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AC83">
        <v>15</v>
      </c>
      <c r="AD83">
        <v>21</v>
      </c>
    </row>
    <row r="84" spans="1:60" x14ac:dyDescent="0.2">
      <c r="A84" s="250"/>
      <c r="B84" s="251">
        <v>26</v>
      </c>
      <c r="C84" s="269" t="s">
        <v>235</v>
      </c>
      <c r="D84" s="252"/>
      <c r="E84" s="252"/>
      <c r="F84" s="252"/>
      <c r="G84" s="263">
        <f>G8+G34+G47+G63+G67+G77+G81</f>
        <v>0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AC84">
        <f>SUMIF(L7:L82,AC83,G7:G82)</f>
        <v>0</v>
      </c>
      <c r="AD84">
        <f>SUMIF(L7:L82,AD83,G7:G82)</f>
        <v>0</v>
      </c>
      <c r="AE84" t="s">
        <v>236</v>
      </c>
    </row>
    <row r="85" spans="1:60" x14ac:dyDescent="0.2">
      <c r="A85" s="6"/>
      <c r="B85" s="7" t="s">
        <v>235</v>
      </c>
      <c r="C85" s="268" t="s">
        <v>235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60" x14ac:dyDescent="0.2">
      <c r="A86" s="6"/>
      <c r="B86" s="7" t="s">
        <v>235</v>
      </c>
      <c r="C86" s="268" t="s">
        <v>235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60" x14ac:dyDescent="0.2">
      <c r="A87" s="253">
        <v>33</v>
      </c>
      <c r="B87" s="253"/>
      <c r="C87" s="270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60" x14ac:dyDescent="0.2">
      <c r="A88" s="254"/>
      <c r="B88" s="255"/>
      <c r="C88" s="271"/>
      <c r="D88" s="255"/>
      <c r="E88" s="255"/>
      <c r="F88" s="255"/>
      <c r="G88" s="25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AE88" t="s">
        <v>237</v>
      </c>
    </row>
    <row r="89" spans="1:60" x14ac:dyDescent="0.2">
      <c r="A89" s="257"/>
      <c r="B89" s="258"/>
      <c r="C89" s="272"/>
      <c r="D89" s="258"/>
      <c r="E89" s="258"/>
      <c r="F89" s="258"/>
      <c r="G89" s="259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60" x14ac:dyDescent="0.2">
      <c r="A90" s="257"/>
      <c r="B90" s="258"/>
      <c r="C90" s="272"/>
      <c r="D90" s="258"/>
      <c r="E90" s="258"/>
      <c r="F90" s="258"/>
      <c r="G90" s="259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60" x14ac:dyDescent="0.2">
      <c r="A91" s="257"/>
      <c r="B91" s="258"/>
      <c r="C91" s="272"/>
      <c r="D91" s="258"/>
      <c r="E91" s="258"/>
      <c r="F91" s="258"/>
      <c r="G91" s="259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60" x14ac:dyDescent="0.2">
      <c r="A92" s="260"/>
      <c r="B92" s="261"/>
      <c r="C92" s="273"/>
      <c r="D92" s="261"/>
      <c r="E92" s="261"/>
      <c r="F92" s="261"/>
      <c r="G92" s="262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60" x14ac:dyDescent="0.2">
      <c r="A93" s="6"/>
      <c r="B93" s="7" t="s">
        <v>235</v>
      </c>
      <c r="C93" s="268" t="s">
        <v>235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60" x14ac:dyDescent="0.2">
      <c r="C94" s="274"/>
      <c r="AE94" t="s">
        <v>238</v>
      </c>
    </row>
  </sheetData>
  <mergeCells count="6">
    <mergeCell ref="A1:G1"/>
    <mergeCell ref="C2:G2"/>
    <mergeCell ref="C3:G3"/>
    <mergeCell ref="C4:G4"/>
    <mergeCell ref="A87:C87"/>
    <mergeCell ref="A88:G92"/>
  </mergeCells>
  <pageMargins left="0.59055118110236204" right="0.39370078740157499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Lýdia Regéciová</dc:creator>
  <cp:lastModifiedBy>Lýdia Regéciová</cp:lastModifiedBy>
  <cp:lastPrinted>2014-02-28T09:52:57Z</cp:lastPrinted>
  <dcterms:created xsi:type="dcterms:W3CDTF">2009-04-08T07:15:50Z</dcterms:created>
  <dcterms:modified xsi:type="dcterms:W3CDTF">2020-01-03T08:07:10Z</dcterms:modified>
</cp:coreProperties>
</file>